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da\Co\"/>
    </mc:Choice>
  </mc:AlternateContent>
  <bookViews>
    <workbookView xWindow="-12" yWindow="-12" windowWidth="11520" windowHeight="9288" tabRatio="879" activeTab="5"/>
  </bookViews>
  <sheets>
    <sheet name="7收" sheetId="119" r:id="rId1"/>
    <sheet name="8收" sheetId="129" r:id="rId2"/>
    <sheet name="7票" sheetId="124" r:id="rId3"/>
    <sheet name="8票" sheetId="130" r:id="rId4"/>
    <sheet name="7銀" sheetId="123" r:id="rId5"/>
    <sheet name="8銀" sheetId="128" r:id="rId6"/>
    <sheet name="7零0" sheetId="121" r:id="rId7"/>
    <sheet name="7零" sheetId="122" r:id="rId8"/>
    <sheet name="8零0" sheetId="131" r:id="rId9"/>
    <sheet name="8零" sheetId="132" r:id="rId10"/>
    <sheet name="6薪" sheetId="110" r:id="rId11"/>
    <sheet name="7薪" sheetId="120" r:id="rId12"/>
    <sheet name="8薪" sheetId="133" r:id="rId13"/>
    <sheet name="6卡" sheetId="112" r:id="rId14"/>
    <sheet name="7卡" sheetId="125" r:id="rId15"/>
    <sheet name="8卡" sheetId="134" r:id="rId16"/>
    <sheet name="7進" sheetId="126" r:id="rId17"/>
    <sheet name="8進" sheetId="135" r:id="rId18"/>
    <sheet name="存" sheetId="16" r:id="rId19"/>
    <sheet name="主機" sheetId="15" r:id="rId20"/>
    <sheet name="5正" sheetId="109" r:id="rId21"/>
    <sheet name="6正" sheetId="118" r:id="rId22"/>
    <sheet name="7正" sheetId="127" r:id="rId23"/>
    <sheet name="8正" sheetId="136" r:id="rId24"/>
    <sheet name="余額" sheetId="32" r:id="rId25"/>
  </sheets>
  <externalReferences>
    <externalReference r:id="rId26"/>
  </externalReferences>
  <definedNames>
    <definedName name="_xlnm._FilterDatabase" localSheetId="20" hidden="1">'5正'!$A$1:$P$164</definedName>
    <definedName name="_xlnm._FilterDatabase" localSheetId="21" hidden="1">'6正'!$A$1:$P$155</definedName>
    <definedName name="_xlnm._FilterDatabase" localSheetId="22" hidden="1">'7正'!$A$1:$P$170</definedName>
    <definedName name="_xlnm._FilterDatabase" localSheetId="23" hidden="1">'8正'!$A$1:$S$176</definedName>
    <definedName name="_xlnm._FilterDatabase" localSheetId="3" hidden="1">'8票'!$A$1:$W$1657</definedName>
    <definedName name="_xlnm._FilterDatabase" localSheetId="5" hidden="1">'8銀'!$B$5:$H$341</definedName>
  </definedNames>
  <calcPr calcId="162913"/>
</workbook>
</file>

<file path=xl/calcChain.xml><?xml version="1.0" encoding="utf-8"?>
<calcChain xmlns="http://schemas.openxmlformats.org/spreadsheetml/2006/main">
  <c r="U22" i="134" l="1"/>
  <c r="X22" i="134"/>
  <c r="F38" i="134" s="1"/>
  <c r="F172" i="136" l="1"/>
  <c r="E94" i="136"/>
  <c r="F146" i="136"/>
  <c r="F99" i="136"/>
  <c r="L481" i="129" l="1"/>
  <c r="D23" i="16" l="1"/>
  <c r="D11" i="16"/>
  <c r="O19" i="136"/>
  <c r="Q8" i="16"/>
  <c r="E12" i="135"/>
  <c r="D10" i="135"/>
  <c r="D3" i="15"/>
  <c r="C2" i="15"/>
  <c r="Q11" i="16"/>
  <c r="B11" i="16"/>
  <c r="B8" i="16"/>
  <c r="D4" i="16"/>
  <c r="D3" i="16"/>
  <c r="F26" i="136"/>
  <c r="C49" i="32"/>
  <c r="C48" i="32"/>
  <c r="C47" i="32"/>
  <c r="C46" i="32"/>
  <c r="C45" i="32"/>
  <c r="C27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70" i="136"/>
  <c r="G1353" i="130"/>
  <c r="J1515" i="130"/>
  <c r="K1515" i="130"/>
  <c r="L1515" i="130"/>
  <c r="N1515" i="130"/>
  <c r="G1515" i="130"/>
  <c r="H1515" i="130"/>
  <c r="I1515" i="130"/>
  <c r="F634" i="129"/>
  <c r="E634" i="129"/>
  <c r="C22" i="32"/>
  <c r="D5" i="16" l="1"/>
  <c r="B5" i="16" s="1"/>
  <c r="F3" i="15"/>
  <c r="E113" i="136"/>
  <c r="E57" i="136"/>
  <c r="F53" i="136"/>
  <c r="F174" i="136" l="1"/>
  <c r="F168" i="136"/>
  <c r="F164" i="136"/>
  <c r="F162" i="136"/>
  <c r="F159" i="136"/>
  <c r="E156" i="136"/>
  <c r="F157" i="136" s="1"/>
  <c r="F155" i="136"/>
  <c r="F153" i="136"/>
  <c r="E150" i="136"/>
  <c r="F151" i="136" s="1"/>
  <c r="E148" i="136"/>
  <c r="F149" i="136" s="1"/>
  <c r="G146" i="136"/>
  <c r="F131" i="136"/>
  <c r="F127" i="136"/>
  <c r="K7" i="136" s="1"/>
  <c r="O24" i="136" s="1"/>
  <c r="G124" i="136"/>
  <c r="E104" i="136"/>
  <c r="E101" i="136"/>
  <c r="F97" i="136"/>
  <c r="G99" i="136" s="1"/>
  <c r="G87" i="136"/>
  <c r="F82" i="136"/>
  <c r="G82" i="136" s="1"/>
  <c r="F73" i="136"/>
  <c r="F71" i="136"/>
  <c r="F69" i="136"/>
  <c r="F66" i="136"/>
  <c r="F64" i="136"/>
  <c r="F62" i="136"/>
  <c r="F60" i="136"/>
  <c r="E52" i="136"/>
  <c r="E50" i="136"/>
  <c r="F51" i="136" s="1"/>
  <c r="O47" i="136"/>
  <c r="E48" i="136"/>
  <c r="F47" i="136"/>
  <c r="O41" i="136"/>
  <c r="O34" i="136"/>
  <c r="O35" i="136" s="1"/>
  <c r="F42" i="136"/>
  <c r="F33" i="136"/>
  <c r="O30" i="136"/>
  <c r="F31" i="136"/>
  <c r="G33" i="136" s="1"/>
  <c r="O29" i="136"/>
  <c r="K29" i="136"/>
  <c r="O28" i="136"/>
  <c r="K28" i="136"/>
  <c r="K27" i="136"/>
  <c r="K26" i="136"/>
  <c r="K25" i="136"/>
  <c r="K24" i="136"/>
  <c r="O23" i="136"/>
  <c r="K23" i="136"/>
  <c r="O22" i="136"/>
  <c r="K22" i="136"/>
  <c r="F21" i="136"/>
  <c r="F19" i="136"/>
  <c r="O16" i="136"/>
  <c r="K15" i="136"/>
  <c r="E15" i="136"/>
  <c r="O14" i="136"/>
  <c r="K14" i="136"/>
  <c r="G13" i="136"/>
  <c r="K9" i="136"/>
  <c r="C31" i="32" s="1"/>
  <c r="C33" i="32" s="1"/>
  <c r="O8" i="136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E132" i="135" s="1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F215" i="135" l="1"/>
  <c r="E131" i="135"/>
  <c r="F184" i="135"/>
  <c r="K30" i="136"/>
  <c r="P35" i="136" s="1"/>
  <c r="K13" i="136"/>
  <c r="O13" i="136" s="1"/>
  <c r="F197" i="135"/>
  <c r="F204" i="135"/>
  <c r="D35" i="135"/>
  <c r="E133" i="135"/>
  <c r="G131" i="136"/>
  <c r="G21" i="136"/>
  <c r="K5" i="136"/>
  <c r="K4" i="136"/>
  <c r="G159" i="136"/>
  <c r="O6" i="136"/>
  <c r="C52" i="32" s="1"/>
  <c r="P41" i="136"/>
  <c r="G107" i="136"/>
  <c r="O15" i="136"/>
  <c r="K34" i="136"/>
  <c r="O5" i="136"/>
  <c r="F166" i="136"/>
  <c r="O4" i="136" s="1"/>
  <c r="C44" i="32" s="1"/>
  <c r="K3" i="136"/>
  <c r="C2" i="32" s="1"/>
  <c r="C5" i="32" s="1"/>
  <c r="G73" i="136"/>
  <c r="K16" i="136"/>
  <c r="O25" i="136"/>
  <c r="K17" i="136" s="1"/>
  <c r="O31" i="136"/>
  <c r="K31" i="136" s="1"/>
  <c r="P31" i="136" s="1"/>
  <c r="K6" i="136"/>
  <c r="G42" i="136"/>
  <c r="F49" i="136"/>
  <c r="O3" i="136" s="1"/>
  <c r="C34" i="32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P19" i="136" l="1"/>
  <c r="F205" i="135"/>
  <c r="F216" i="135" s="1"/>
  <c r="C21" i="32"/>
  <c r="C30" i="32" s="1"/>
  <c r="C13" i="32"/>
  <c r="C20" i="32" s="1"/>
  <c r="C51" i="32"/>
  <c r="C6" i="32"/>
  <c r="C12" i="32" s="1"/>
  <c r="G174" i="136"/>
  <c r="K11" i="136"/>
  <c r="K20" i="136"/>
  <c r="K21" i="136" s="1"/>
  <c r="K18" i="136"/>
  <c r="G54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32" i="136" l="1"/>
  <c r="K35" i="136" s="1"/>
  <c r="K19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F39" i="134" s="1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F40" i="134" s="1"/>
  <c r="V1" i="134"/>
  <c r="S1" i="134"/>
  <c r="R1" i="134"/>
  <c r="Q1" i="134"/>
  <c r="O1" i="134"/>
  <c r="M1" i="134"/>
  <c r="K1" i="134"/>
  <c r="I1" i="134"/>
  <c r="G1" i="134"/>
  <c r="E1" i="134"/>
  <c r="D1" i="134"/>
  <c r="C1" i="134"/>
  <c r="K33" i="136" l="1"/>
  <c r="O10" i="136"/>
  <c r="O11" i="136" s="1"/>
  <c r="P11" i="136" s="1"/>
  <c r="K36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X104" i="134"/>
  <c r="X97" i="134"/>
  <c r="W90" i="134"/>
  <c r="W105" i="134" s="1"/>
  <c r="X54" i="134"/>
  <c r="T104" i="134"/>
  <c r="J1" i="134"/>
  <c r="T97" i="134"/>
  <c r="U105" i="134"/>
  <c r="T90" i="134"/>
  <c r="V106" i="134" l="1"/>
  <c r="F47" i="134"/>
  <c r="F49" i="134"/>
  <c r="X1" i="134"/>
  <c r="U1" i="134"/>
  <c r="U106" i="134" s="1"/>
  <c r="X90" i="134"/>
  <c r="X105" i="134"/>
  <c r="V109" i="134" l="1"/>
  <c r="Z106" i="134"/>
  <c r="F50" i="134"/>
  <c r="F51" i="134" s="1"/>
  <c r="U109" i="134"/>
  <c r="X106" i="134"/>
  <c r="U1551" i="130" l="1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C51" i="133"/>
  <c r="C50" i="133"/>
  <c r="H50" i="133" s="1"/>
  <c r="C49" i="133"/>
  <c r="H49" i="133" s="1"/>
  <c r="C48" i="133"/>
  <c r="K46" i="133"/>
  <c r="H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I11" i="133" s="1"/>
  <c r="H8" i="133"/>
  <c r="H7" i="133"/>
  <c r="H6" i="133"/>
  <c r="H5" i="133"/>
  <c r="H4" i="133"/>
  <c r="H3" i="133"/>
  <c r="G1" i="133"/>
  <c r="F1" i="133"/>
  <c r="E1" i="133"/>
  <c r="D1" i="133"/>
  <c r="C1" i="133"/>
  <c r="I23" i="133" l="1"/>
  <c r="I35" i="133"/>
  <c r="I8" i="133"/>
  <c r="I1" i="133" s="1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s="1"/>
  <c r="C67" i="133" l="1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O679" i="129" s="1"/>
  <c r="G678" i="129"/>
  <c r="G677" i="129"/>
  <c r="G676" i="129"/>
  <c r="G675" i="129"/>
  <c r="O675" i="129" s="1"/>
  <c r="G674" i="129"/>
  <c r="G673" i="129"/>
  <c r="G672" i="129"/>
  <c r="G671" i="129"/>
  <c r="G670" i="129"/>
  <c r="G669" i="129"/>
  <c r="G668" i="129"/>
  <c r="G667" i="129"/>
  <c r="O667" i="129" s="1"/>
  <c r="G666" i="129"/>
  <c r="G665" i="129"/>
  <c r="G664" i="129"/>
  <c r="G663" i="129"/>
  <c r="G662" i="129"/>
  <c r="G661" i="129"/>
  <c r="G658" i="129"/>
  <c r="G657" i="129"/>
  <c r="G656" i="129"/>
  <c r="G655" i="129"/>
  <c r="G654" i="129"/>
  <c r="G653" i="129"/>
  <c r="G652" i="129"/>
  <c r="G651" i="129"/>
  <c r="G650" i="129"/>
  <c r="G649" i="129"/>
  <c r="G648" i="129"/>
  <c r="G647" i="129"/>
  <c r="O647" i="129" s="1"/>
  <c r="G646" i="129"/>
  <c r="G645" i="129"/>
  <c r="G644" i="129"/>
  <c r="G643" i="129"/>
  <c r="O643" i="129" s="1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O631" i="129" s="1"/>
  <c r="G630" i="129"/>
  <c r="G629" i="129"/>
  <c r="G628" i="129"/>
  <c r="G627" i="129"/>
  <c r="G626" i="129"/>
  <c r="G625" i="129"/>
  <c r="G624" i="129"/>
  <c r="G623" i="129"/>
  <c r="O623" i="129" s="1"/>
  <c r="G622" i="129"/>
  <c r="G621" i="129"/>
  <c r="G620" i="129"/>
  <c r="G619" i="129"/>
  <c r="G618" i="129"/>
  <c r="G617" i="129"/>
  <c r="G616" i="129"/>
  <c r="G615" i="129"/>
  <c r="O615" i="129" s="1"/>
  <c r="G614" i="129"/>
  <c r="G613" i="129"/>
  <c r="G612" i="129"/>
  <c r="G611" i="129"/>
  <c r="G610" i="129"/>
  <c r="G609" i="129"/>
  <c r="M605" i="129"/>
  <c r="G605" i="129"/>
  <c r="M604" i="129"/>
  <c r="G604" i="129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M597" i="129"/>
  <c r="G597" i="129"/>
  <c r="M596" i="129"/>
  <c r="G596" i="129"/>
  <c r="M595" i="129"/>
  <c r="G595" i="129"/>
  <c r="M594" i="129"/>
  <c r="G594" i="129"/>
  <c r="M593" i="129"/>
  <c r="G593" i="129"/>
  <c r="M592" i="129"/>
  <c r="G592" i="129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M539" i="129"/>
  <c r="G539" i="129"/>
  <c r="M538" i="129"/>
  <c r="G538" i="129"/>
  <c r="M537" i="129"/>
  <c r="G537" i="129"/>
  <c r="M536" i="129"/>
  <c r="G536" i="129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M525" i="129"/>
  <c r="G525" i="129"/>
  <c r="M524" i="129"/>
  <c r="G524" i="129"/>
  <c r="M523" i="129"/>
  <c r="G523" i="129"/>
  <c r="M522" i="129"/>
  <c r="G522" i="129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M495" i="129"/>
  <c r="G495" i="129"/>
  <c r="M494" i="129"/>
  <c r="G494" i="129"/>
  <c r="M493" i="129"/>
  <c r="G493" i="129"/>
  <c r="M492" i="129"/>
  <c r="G492" i="129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M481" i="129"/>
  <c r="G481" i="129"/>
  <c r="M480" i="129"/>
  <c r="G480" i="129"/>
  <c r="M479" i="129"/>
  <c r="G479" i="129"/>
  <c r="M478" i="129"/>
  <c r="G478" i="129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M469" i="129"/>
  <c r="G469" i="129"/>
  <c r="M468" i="129"/>
  <c r="G468" i="129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M461" i="129"/>
  <c r="G461" i="129"/>
  <c r="M460" i="129"/>
  <c r="G460" i="129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M438" i="129"/>
  <c r="G438" i="129"/>
  <c r="M437" i="129"/>
  <c r="G437" i="129"/>
  <c r="M436" i="129"/>
  <c r="G436" i="129"/>
  <c r="M435" i="129"/>
  <c r="G435" i="129"/>
  <c r="M434" i="129"/>
  <c r="G434" i="129"/>
  <c r="M433" i="129"/>
  <c r="G433" i="129"/>
  <c r="M432" i="129"/>
  <c r="G432" i="129"/>
  <c r="M431" i="129"/>
  <c r="G431" i="129"/>
  <c r="M430" i="129"/>
  <c r="G430" i="129"/>
  <c r="M429" i="129"/>
  <c r="G429" i="129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M408" i="129"/>
  <c r="G408" i="129"/>
  <c r="M407" i="129"/>
  <c r="G407" i="129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M400" i="129"/>
  <c r="G400" i="129"/>
  <c r="M399" i="129"/>
  <c r="G399" i="129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M381" i="129"/>
  <c r="G381" i="129"/>
  <c r="O381" i="129" s="1"/>
  <c r="M380" i="129"/>
  <c r="G380" i="129"/>
  <c r="M379" i="129"/>
  <c r="G379" i="129"/>
  <c r="M378" i="129"/>
  <c r="G378" i="129"/>
  <c r="M377" i="129"/>
  <c r="G377" i="129"/>
  <c r="M376" i="129"/>
  <c r="G376" i="129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O355" i="129" s="1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O312" i="129" s="1"/>
  <c r="M311" i="129"/>
  <c r="O311" i="129" s="1"/>
  <c r="M310" i="129"/>
  <c r="G310" i="129"/>
  <c r="M309" i="129"/>
  <c r="G309" i="129"/>
  <c r="M308" i="129"/>
  <c r="G308" i="129"/>
  <c r="M307" i="129"/>
  <c r="G307" i="129"/>
  <c r="M306" i="129"/>
  <c r="G306" i="129"/>
  <c r="M305" i="129"/>
  <c r="G305" i="129"/>
  <c r="M304" i="129"/>
  <c r="G304" i="129"/>
  <c r="M303" i="129"/>
  <c r="G303" i="129"/>
  <c r="M302" i="129"/>
  <c r="G302" i="129"/>
  <c r="M301" i="129"/>
  <c r="G301" i="129"/>
  <c r="M300" i="129"/>
  <c r="G300" i="129"/>
  <c r="M299" i="129"/>
  <c r="G299" i="129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M284" i="129"/>
  <c r="G284" i="129"/>
  <c r="M283" i="129"/>
  <c r="G283" i="129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M261" i="129"/>
  <c r="G261" i="129"/>
  <c r="M260" i="129"/>
  <c r="G260" i="129"/>
  <c r="M259" i="129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M105" i="129"/>
  <c r="G105" i="129"/>
  <c r="M104" i="129"/>
  <c r="G104" i="129"/>
  <c r="M103" i="129"/>
  <c r="G103" i="129"/>
  <c r="M102" i="129"/>
  <c r="G102" i="129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O95" i="129" s="1"/>
  <c r="M94" i="129"/>
  <c r="G94" i="129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O62" i="129" s="1"/>
  <c r="M61" i="129"/>
  <c r="G61" i="129"/>
  <c r="M60" i="129"/>
  <c r="G60" i="129"/>
  <c r="M59" i="129"/>
  <c r="G59" i="129"/>
  <c r="O59" i="129" s="1"/>
  <c r="M58" i="129"/>
  <c r="G58" i="129"/>
  <c r="O58" i="129" s="1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G42" i="129"/>
  <c r="M41" i="129"/>
  <c r="G41" i="129"/>
  <c r="O41" i="129" s="1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O31" i="129" s="1"/>
  <c r="G30" i="129"/>
  <c r="O30" i="129" s="1"/>
  <c r="M29" i="129"/>
  <c r="G29" i="129"/>
  <c r="M28" i="129"/>
  <c r="G28" i="129"/>
  <c r="M27" i="129"/>
  <c r="G27" i="129"/>
  <c r="M26" i="129"/>
  <c r="O26" i="129" s="1"/>
  <c r="G26" i="129"/>
  <c r="M25" i="129"/>
  <c r="G25" i="129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G17" i="129"/>
  <c r="M16" i="129"/>
  <c r="O16" i="129" s="1"/>
  <c r="G16" i="129"/>
  <c r="M15" i="129"/>
  <c r="G15" i="129"/>
  <c r="M14" i="129"/>
  <c r="G14" i="129"/>
  <c r="O14" i="129" s="1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E159" i="127"/>
  <c r="F160" i="127" s="1"/>
  <c r="O4" i="127" s="1"/>
  <c r="G44" i="32" s="1"/>
  <c r="E150" i="127"/>
  <c r="E142" i="127"/>
  <c r="O14" i="127"/>
  <c r="O16" i="127"/>
  <c r="O15" i="127" s="1"/>
  <c r="O19" i="127"/>
  <c r="O39" i="127"/>
  <c r="O41" i="127"/>
  <c r="F149" i="127"/>
  <c r="F147" i="127"/>
  <c r="F140" i="127"/>
  <c r="F97" i="127"/>
  <c r="G97" i="127" s="1"/>
  <c r="E34" i="127"/>
  <c r="F37" i="127" s="1"/>
  <c r="G37" i="127" s="1"/>
  <c r="G119" i="127"/>
  <c r="E11" i="126"/>
  <c r="D11" i="126"/>
  <c r="U7" i="125"/>
  <c r="X7" i="125" s="1"/>
  <c r="W48" i="125"/>
  <c r="W49" i="125"/>
  <c r="W50" i="125"/>
  <c r="W51" i="125"/>
  <c r="X51" i="125" s="1"/>
  <c r="W52" i="125"/>
  <c r="W53" i="125"/>
  <c r="W54" i="125"/>
  <c r="W55" i="125"/>
  <c r="W56" i="125"/>
  <c r="W57" i="125"/>
  <c r="W58" i="125"/>
  <c r="W59" i="125"/>
  <c r="X59" i="125" s="1"/>
  <c r="W60" i="125"/>
  <c r="W61" i="125"/>
  <c r="W62" i="125"/>
  <c r="W63" i="125"/>
  <c r="X63" i="125" s="1"/>
  <c r="W64" i="125"/>
  <c r="W65" i="125"/>
  <c r="W66" i="125"/>
  <c r="W67" i="125"/>
  <c r="X67" i="125" s="1"/>
  <c r="W68" i="125"/>
  <c r="W69" i="125"/>
  <c r="W70" i="125"/>
  <c r="W72" i="125"/>
  <c r="W73" i="125"/>
  <c r="W74" i="125"/>
  <c r="W75" i="125"/>
  <c r="W76" i="125"/>
  <c r="X76" i="125" s="1"/>
  <c r="W77" i="125"/>
  <c r="W78" i="125"/>
  <c r="W79" i="125"/>
  <c r="W80" i="125"/>
  <c r="X80" i="125" s="1"/>
  <c r="W81" i="125"/>
  <c r="W82" i="125"/>
  <c r="W83" i="125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G21" i="32"/>
  <c r="G49" i="32"/>
  <c r="G48" i="32"/>
  <c r="G47" i="32"/>
  <c r="G46" i="32"/>
  <c r="G45" i="32"/>
  <c r="F30" i="127"/>
  <c r="G32" i="127" s="1"/>
  <c r="F32" i="127"/>
  <c r="C8" i="15"/>
  <c r="D9" i="15"/>
  <c r="F9" i="15" s="1"/>
  <c r="C14" i="15"/>
  <c r="D15" i="15"/>
  <c r="F15" i="15" s="1"/>
  <c r="C20" i="15"/>
  <c r="D21" i="15"/>
  <c r="C26" i="15"/>
  <c r="D27" i="15"/>
  <c r="F27" i="15" s="1"/>
  <c r="C32" i="15"/>
  <c r="D33" i="15"/>
  <c r="F33" i="15" s="1"/>
  <c r="C38" i="15"/>
  <c r="D39" i="15"/>
  <c r="F39" i="15"/>
  <c r="C44" i="15"/>
  <c r="F44" i="15"/>
  <c r="D45" i="15"/>
  <c r="F45" i="15"/>
  <c r="D46" i="15"/>
  <c r="D48" i="15" s="1"/>
  <c r="E46" i="15"/>
  <c r="C50" i="15"/>
  <c r="F50" i="15"/>
  <c r="D51" i="15"/>
  <c r="F51" i="15" s="1"/>
  <c r="E52" i="15"/>
  <c r="F62" i="15"/>
  <c r="D63" i="15"/>
  <c r="F63" i="15" s="1"/>
  <c r="E64" i="15"/>
  <c r="F68" i="15"/>
  <c r="D69" i="15"/>
  <c r="F69" i="15"/>
  <c r="E70" i="15"/>
  <c r="K72" i="15"/>
  <c r="G78" i="15"/>
  <c r="H78" i="15"/>
  <c r="I78" i="15"/>
  <c r="F81" i="15"/>
  <c r="I84" i="15"/>
  <c r="F87" i="15"/>
  <c r="O2" i="32"/>
  <c r="S2" i="32"/>
  <c r="W2" i="32"/>
  <c r="AA2" i="32"/>
  <c r="AE2" i="32"/>
  <c r="AI2" i="32"/>
  <c r="AQ2" i="32"/>
  <c r="AU2" i="32"/>
  <c r="AY2" i="32"/>
  <c r="BC2" i="32"/>
  <c r="BG2" i="32"/>
  <c r="O9" i="32"/>
  <c r="S9" i="32"/>
  <c r="AA9" i="32"/>
  <c r="AE9" i="32"/>
  <c r="AU9" i="32"/>
  <c r="AY9" i="32"/>
  <c r="BC9" i="32"/>
  <c r="BG9" i="32"/>
  <c r="W10" i="32"/>
  <c r="AQ11" i="32"/>
  <c r="W12" i="32"/>
  <c r="W9" i="32" s="1"/>
  <c r="AA13" i="32"/>
  <c r="AE13" i="32"/>
  <c r="AI13" i="32"/>
  <c r="K16" i="32"/>
  <c r="O16" i="32"/>
  <c r="W16" i="32"/>
  <c r="S17" i="32"/>
  <c r="S16" i="32" s="1"/>
  <c r="W17" i="32"/>
  <c r="O26" i="32"/>
  <c r="AI26" i="32"/>
  <c r="S28" i="32"/>
  <c r="W28" i="32"/>
  <c r="AE28" i="32"/>
  <c r="AQ28" i="32"/>
  <c r="AA29" i="32"/>
  <c r="AI34" i="32"/>
  <c r="AA35" i="32"/>
  <c r="O36" i="32"/>
  <c r="AA36" i="32"/>
  <c r="O37" i="32"/>
  <c r="W37" i="32"/>
  <c r="AA37" i="32"/>
  <c r="AE37" i="32"/>
  <c r="AH37" i="32"/>
  <c r="AH38" i="32"/>
  <c r="AH39" i="32" s="1"/>
  <c r="O38" i="32"/>
  <c r="W38" i="32"/>
  <c r="AE38" i="32"/>
  <c r="O39" i="32"/>
  <c r="S39" i="32"/>
  <c r="W39" i="32"/>
  <c r="AA39" i="32"/>
  <c r="S40" i="32"/>
  <c r="W40" i="32"/>
  <c r="AE40" i="32"/>
  <c r="K41" i="32"/>
  <c r="S41" i="32"/>
  <c r="K42" i="32"/>
  <c r="O42" i="32"/>
  <c r="P39" i="32" s="1"/>
  <c r="S42" i="32"/>
  <c r="K43" i="32"/>
  <c r="S43" i="32"/>
  <c r="W43" i="32"/>
  <c r="K44" i="32"/>
  <c r="S44" i="32"/>
  <c r="AQ44" i="32"/>
  <c r="K45" i="32"/>
  <c r="K46" i="32"/>
  <c r="S46" i="32"/>
  <c r="AU241" i="32"/>
  <c r="AU237" i="32" s="1"/>
  <c r="AU249" i="32"/>
  <c r="AU256" i="32"/>
  <c r="AU260" i="32"/>
  <c r="AU264" i="32"/>
  <c r="AU268" i="32"/>
  <c r="AY278" i="32"/>
  <c r="AY287" i="32"/>
  <c r="AY294" i="32"/>
  <c r="AY311" i="32"/>
  <c r="AY319" i="32"/>
  <c r="AY323" i="32"/>
  <c r="AY327" i="32"/>
  <c r="AY330" i="32"/>
  <c r="AY333" i="32"/>
  <c r="AY336" i="32"/>
  <c r="AY339" i="32"/>
  <c r="BC382" i="32"/>
  <c r="BC393" i="32"/>
  <c r="BC396" i="32"/>
  <c r="BC402" i="32"/>
  <c r="BC413" i="32"/>
  <c r="BG421" i="32"/>
  <c r="BC430" i="32"/>
  <c r="BG430" i="32"/>
  <c r="BC433" i="32"/>
  <c r="BC436" i="32"/>
  <c r="BC439" i="32"/>
  <c r="BC442" i="32"/>
  <c r="BC445" i="32"/>
  <c r="BG453" i="32"/>
  <c r="BG456" i="32"/>
  <c r="BG459" i="32"/>
  <c r="BG470" i="32"/>
  <c r="BG474" i="32"/>
  <c r="BG483" i="32"/>
  <c r="BG482" i="32" s="1"/>
  <c r="BG487" i="32"/>
  <c r="BG491" i="32"/>
  <c r="BG495" i="32"/>
  <c r="BG498" i="32"/>
  <c r="BG501" i="32"/>
  <c r="BG543" i="32"/>
  <c r="BG547" i="32"/>
  <c r="BG572" i="32"/>
  <c r="BG672" i="32"/>
  <c r="BG675" i="32"/>
  <c r="BG678" i="32"/>
  <c r="O7" i="127"/>
  <c r="K8" i="127"/>
  <c r="K9" i="127"/>
  <c r="G30" i="32" s="1"/>
  <c r="G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G21" i="127" s="1"/>
  <c r="F19" i="127"/>
  <c r="F122" i="127"/>
  <c r="K7" i="127" s="1"/>
  <c r="O24" i="127" s="1"/>
  <c r="O25" i="127" s="1"/>
  <c r="K17" i="127" s="1"/>
  <c r="O47" i="127"/>
  <c r="F126" i="127"/>
  <c r="E51" i="127"/>
  <c r="K23" i="127"/>
  <c r="E52" i="127"/>
  <c r="O29" i="127"/>
  <c r="O31" i="127" s="1"/>
  <c r="K31" i="127" s="1"/>
  <c r="F55" i="127"/>
  <c r="F57" i="127"/>
  <c r="F59" i="127"/>
  <c r="F61" i="127"/>
  <c r="F64" i="127"/>
  <c r="F66" i="127"/>
  <c r="F68" i="127"/>
  <c r="F82" i="127"/>
  <c r="G82" i="127" s="1"/>
  <c r="F42" i="127"/>
  <c r="F44" i="127"/>
  <c r="E45" i="127"/>
  <c r="K30" i="127"/>
  <c r="E47" i="127"/>
  <c r="K3" i="127"/>
  <c r="C43" i="32" s="1"/>
  <c r="G140" i="127"/>
  <c r="F143" i="127"/>
  <c r="E144" i="127"/>
  <c r="F145" i="127"/>
  <c r="F151" i="127"/>
  <c r="F153" i="127"/>
  <c r="F156" i="127"/>
  <c r="F158" i="127"/>
  <c r="F162" i="127"/>
  <c r="F166" i="127"/>
  <c r="O6" i="118"/>
  <c r="K49" i="32" s="1"/>
  <c r="K51" i="32" s="1"/>
  <c r="O7" i="118"/>
  <c r="K8" i="118"/>
  <c r="K9" i="118"/>
  <c r="K26" i="32" s="1"/>
  <c r="K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K24" i="118" s="1"/>
  <c r="E52" i="118"/>
  <c r="O30" i="118" s="1"/>
  <c r="F55" i="118"/>
  <c r="F57" i="118"/>
  <c r="F59" i="118"/>
  <c r="F61" i="118"/>
  <c r="F64" i="118"/>
  <c r="F66" i="118"/>
  <c r="F68" i="118"/>
  <c r="F77" i="118"/>
  <c r="G77" i="118"/>
  <c r="F82" i="118"/>
  <c r="F84" i="118"/>
  <c r="E85" i="118"/>
  <c r="K31" i="118" s="1"/>
  <c r="P36" i="118" s="1"/>
  <c r="F86" i="118"/>
  <c r="E87" i="118"/>
  <c r="G96" i="118"/>
  <c r="E106" i="118"/>
  <c r="O29" i="118"/>
  <c r="F107" i="118"/>
  <c r="K3" i="118" s="1"/>
  <c r="F122" i="118"/>
  <c r="G122" i="118" s="1"/>
  <c r="F131" i="118"/>
  <c r="G131" i="118" s="1"/>
  <c r="F134" i="118"/>
  <c r="E135" i="118"/>
  <c r="F136" i="118" s="1"/>
  <c r="F138" i="118"/>
  <c r="F140" i="118"/>
  <c r="F142" i="118"/>
  <c r="F145" i="118"/>
  <c r="F147" i="118"/>
  <c r="F149" i="118"/>
  <c r="F151" i="118"/>
  <c r="F153" i="118"/>
  <c r="F155" i="118"/>
  <c r="O6" i="109"/>
  <c r="O7" i="109"/>
  <c r="O8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P30" i="109"/>
  <c r="O33" i="109"/>
  <c r="F34" i="109"/>
  <c r="O35" i="109"/>
  <c r="F38" i="109"/>
  <c r="F44" i="109"/>
  <c r="G44" i="109"/>
  <c r="E46" i="109"/>
  <c r="K23" i="109" s="1"/>
  <c r="E47" i="109"/>
  <c r="O34" i="109" s="1"/>
  <c r="K31" i="109" s="1"/>
  <c r="F50" i="109"/>
  <c r="F52" i="109"/>
  <c r="F55" i="109"/>
  <c r="F57" i="109"/>
  <c r="F59" i="109"/>
  <c r="E61" i="109"/>
  <c r="F62" i="109" s="1"/>
  <c r="G70" i="109" s="1"/>
  <c r="F70" i="109"/>
  <c r="F75" i="109"/>
  <c r="F77" i="109"/>
  <c r="E78" i="109"/>
  <c r="F79" i="109" s="1"/>
  <c r="G83" i="109" s="1"/>
  <c r="F81" i="109"/>
  <c r="F83" i="109"/>
  <c r="F89" i="109"/>
  <c r="G91" i="109" s="1"/>
  <c r="F91" i="109"/>
  <c r="F102" i="109"/>
  <c r="K3" i="109" s="1"/>
  <c r="G117" i="109"/>
  <c r="F120" i="109"/>
  <c r="G132" i="109" s="1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F156" i="109"/>
  <c r="D15" i="16"/>
  <c r="D17" i="16"/>
  <c r="B17" i="16" s="1"/>
  <c r="D16" i="16"/>
  <c r="B20" i="16"/>
  <c r="Q20" i="16"/>
  <c r="E22" i="16"/>
  <c r="E4" i="16" s="1"/>
  <c r="E10" i="16" s="1"/>
  <c r="F22" i="16"/>
  <c r="F4" i="16" s="1"/>
  <c r="F10" i="16" s="1"/>
  <c r="G22" i="16"/>
  <c r="G4" i="16" s="1"/>
  <c r="G10" i="16" s="1"/>
  <c r="H22" i="16"/>
  <c r="H4" i="16" s="1"/>
  <c r="H10" i="16" s="1"/>
  <c r="I22" i="16"/>
  <c r="I4" i="16" s="1"/>
  <c r="I10" i="16" s="1"/>
  <c r="J22" i="16"/>
  <c r="J4" i="16" s="1"/>
  <c r="J10" i="16" s="1"/>
  <c r="K22" i="16"/>
  <c r="K4" i="16" s="1"/>
  <c r="K10" i="16" s="1"/>
  <c r="L22" i="16"/>
  <c r="L4" i="16" s="1"/>
  <c r="L10" i="16" s="1"/>
  <c r="M22" i="16"/>
  <c r="M4" i="16" s="1"/>
  <c r="M10" i="16" s="1"/>
  <c r="B23" i="16"/>
  <c r="Q23" i="16"/>
  <c r="D27" i="16"/>
  <c r="D28" i="16"/>
  <c r="B32" i="16"/>
  <c r="Q32" i="16"/>
  <c r="E34" i="16"/>
  <c r="F34" i="16"/>
  <c r="G34" i="16"/>
  <c r="H34" i="16"/>
  <c r="I34" i="16"/>
  <c r="J34" i="16"/>
  <c r="K34" i="16"/>
  <c r="L34" i="16"/>
  <c r="M34" i="16"/>
  <c r="N34" i="16"/>
  <c r="B35" i="16"/>
  <c r="S35" i="16"/>
  <c r="D39" i="16"/>
  <c r="D41" i="16" s="1"/>
  <c r="B41" i="16" s="1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D47" i="16"/>
  <c r="B47" i="16" s="1"/>
  <c r="S47" i="16"/>
  <c r="D51" i="16"/>
  <c r="D53" i="16" s="1"/>
  <c r="B53" i="16" s="1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B59" i="16"/>
  <c r="D59" i="16"/>
  <c r="S59" i="16"/>
  <c r="D65" i="16"/>
  <c r="B65" i="16" s="1"/>
  <c r="B68" i="16"/>
  <c r="Q68" i="16"/>
  <c r="E70" i="16"/>
  <c r="F70" i="16"/>
  <c r="G70" i="16"/>
  <c r="H70" i="16"/>
  <c r="I70" i="16"/>
  <c r="J70" i="16"/>
  <c r="K70" i="16"/>
  <c r="L70" i="16"/>
  <c r="M70" i="16"/>
  <c r="N70" i="16"/>
  <c r="B71" i="16"/>
  <c r="D71" i="16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B89" i="16"/>
  <c r="D89" i="16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B101" i="16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S119" i="16"/>
  <c r="D130" i="16"/>
  <c r="B137" i="16"/>
  <c r="B138" i="16"/>
  <c r="L140" i="16"/>
  <c r="B140" i="16" s="1"/>
  <c r="D142" i="16"/>
  <c r="E142" i="16"/>
  <c r="F142" i="16"/>
  <c r="G142" i="16"/>
  <c r="H142" i="16"/>
  <c r="I142" i="16"/>
  <c r="J142" i="16"/>
  <c r="K142" i="16"/>
  <c r="L142" i="16"/>
  <c r="L143" i="16" s="1"/>
  <c r="M142" i="16"/>
  <c r="J143" i="16"/>
  <c r="F152" i="16"/>
  <c r="B152" i="16" s="1"/>
  <c r="L152" i="16"/>
  <c r="F154" i="16"/>
  <c r="F155" i="16" s="1"/>
  <c r="J154" i="16"/>
  <c r="J153" i="16" s="1"/>
  <c r="L154" i="16"/>
  <c r="L155" i="16" s="1"/>
  <c r="C159" i="16"/>
  <c r="F159" i="16"/>
  <c r="K159" i="16"/>
  <c r="L159" i="16"/>
  <c r="L164" i="16" s="1"/>
  <c r="N159" i="16"/>
  <c r="N164" i="16" s="1"/>
  <c r="P159" i="16"/>
  <c r="P164" i="16" s="1"/>
  <c r="Q159" i="16"/>
  <c r="Q164" i="16" s="1"/>
  <c r="C160" i="16"/>
  <c r="D160" i="16"/>
  <c r="C161" i="16"/>
  <c r="D165" i="16"/>
  <c r="E166" i="16"/>
  <c r="E167" i="16" s="1"/>
  <c r="G166" i="16"/>
  <c r="G167" i="16" s="1"/>
  <c r="H166" i="16"/>
  <c r="H167" i="16" s="1"/>
  <c r="I166" i="16"/>
  <c r="J166" i="16"/>
  <c r="J167" i="16" s="1"/>
  <c r="D167" i="16"/>
  <c r="I167" i="16"/>
  <c r="M167" i="16"/>
  <c r="O167" i="16"/>
  <c r="R167" i="16"/>
  <c r="C169" i="16"/>
  <c r="D169" i="16"/>
  <c r="C173" i="16"/>
  <c r="D173" i="16"/>
  <c r="K173" i="16"/>
  <c r="K178" i="16" s="1"/>
  <c r="L173" i="16"/>
  <c r="L178" i="16" s="1"/>
  <c r="N173" i="16"/>
  <c r="N178" i="16" s="1"/>
  <c r="O173" i="16"/>
  <c r="O178" i="16" s="1"/>
  <c r="P173" i="16"/>
  <c r="P178" i="16" s="1"/>
  <c r="Q173" i="16"/>
  <c r="Q178" i="16" s="1"/>
  <c r="R173" i="16"/>
  <c r="R178" i="16" s="1"/>
  <c r="C174" i="16"/>
  <c r="D174" i="16"/>
  <c r="C175" i="16"/>
  <c r="E178" i="16"/>
  <c r="B178" i="16" s="1"/>
  <c r="G178" i="16"/>
  <c r="H178" i="16"/>
  <c r="I178" i="16"/>
  <c r="E180" i="16"/>
  <c r="F180" i="16"/>
  <c r="G180" i="16"/>
  <c r="H180" i="16"/>
  <c r="I180" i="16"/>
  <c r="J180" i="16"/>
  <c r="D181" i="16"/>
  <c r="D179" i="16" s="1"/>
  <c r="D159" i="16" s="1"/>
  <c r="C183" i="16"/>
  <c r="D183" i="16"/>
  <c r="C187" i="16"/>
  <c r="D187" i="16"/>
  <c r="K187" i="16"/>
  <c r="L187" i="16"/>
  <c r="M187" i="16"/>
  <c r="N187" i="16"/>
  <c r="N192" i="16" s="1"/>
  <c r="O187" i="16"/>
  <c r="O192" i="16" s="1"/>
  <c r="P187" i="16"/>
  <c r="P192" i="16" s="1"/>
  <c r="Q187" i="16"/>
  <c r="Q192" i="16" s="1"/>
  <c r="R187" i="16"/>
  <c r="R192" i="16" s="1"/>
  <c r="C188" i="16"/>
  <c r="D188" i="16"/>
  <c r="M188" i="16"/>
  <c r="R188" i="16"/>
  <c r="C189" i="16"/>
  <c r="M189" i="16"/>
  <c r="R194" i="16"/>
  <c r="R174" i="16" s="1"/>
  <c r="D195" i="16"/>
  <c r="D175" i="16" s="1"/>
  <c r="C197" i="16"/>
  <c r="D197" i="16"/>
  <c r="D203" i="16"/>
  <c r="H203" i="16"/>
  <c r="J203" i="16"/>
  <c r="K203" i="16"/>
  <c r="L203" i="16"/>
  <c r="M203" i="16"/>
  <c r="N203" i="16"/>
  <c r="O203" i="16"/>
  <c r="P203" i="16"/>
  <c r="Q203" i="16"/>
  <c r="R203" i="16"/>
  <c r="K207" i="16"/>
  <c r="K188" i="16" s="1"/>
  <c r="K194" i="16" s="1"/>
  <c r="L207" i="16"/>
  <c r="L208" i="16" s="1"/>
  <c r="L189" i="16" s="1"/>
  <c r="N207" i="16"/>
  <c r="N188" i="16" s="1"/>
  <c r="N194" i="16" s="1"/>
  <c r="O207" i="16"/>
  <c r="O208" i="16" s="1"/>
  <c r="P207" i="16"/>
  <c r="P188" i="16"/>
  <c r="P194" i="16" s="1"/>
  <c r="Q207" i="16"/>
  <c r="R207" i="16"/>
  <c r="R208" i="16" s="1"/>
  <c r="D208" i="16"/>
  <c r="K208" i="16"/>
  <c r="K189" i="16" s="1"/>
  <c r="P208" i="16"/>
  <c r="P189" i="16" s="1"/>
  <c r="R189" i="16"/>
  <c r="C210" i="16"/>
  <c r="D210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E119" i="126" s="1"/>
  <c r="D120" i="126"/>
  <c r="F120" i="126"/>
  <c r="E120" i="126" s="1"/>
  <c r="D121" i="126"/>
  <c r="F121" i="126"/>
  <c r="E121" i="126" s="1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H1" i="125" s="1"/>
  <c r="L6" i="125"/>
  <c r="N6" i="125"/>
  <c r="J8" i="125"/>
  <c r="L8" i="125"/>
  <c r="N8" i="125"/>
  <c r="L9" i="125"/>
  <c r="N9" i="125"/>
  <c r="P9" i="125"/>
  <c r="D10" i="125"/>
  <c r="J10" i="125"/>
  <c r="R10" i="125"/>
  <c r="R1" i="125" s="1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J14" i="125"/>
  <c r="L14" i="125"/>
  <c r="N15" i="125"/>
  <c r="P15" i="125"/>
  <c r="R15" i="125"/>
  <c r="T15" i="125"/>
  <c r="T1" i="125" s="1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/>
  <c r="U25" i="125"/>
  <c r="X25" i="125" s="1"/>
  <c r="F41" i="125" s="1"/>
  <c r="X27" i="125"/>
  <c r="X28" i="125"/>
  <c r="X29" i="125"/>
  <c r="X30" i="125"/>
  <c r="F37" i="125"/>
  <c r="D38" i="125"/>
  <c r="D39" i="125"/>
  <c r="X66" i="125"/>
  <c r="X64" i="125"/>
  <c r="X68" i="125"/>
  <c r="X62" i="125"/>
  <c r="X70" i="125"/>
  <c r="X61" i="125"/>
  <c r="X69" i="125"/>
  <c r="X60" i="125"/>
  <c r="X71" i="125"/>
  <c r="X65" i="125"/>
  <c r="X82" i="125"/>
  <c r="X74" i="125"/>
  <c r="X79" i="125"/>
  <c r="X77" i="125"/>
  <c r="X72" i="125"/>
  <c r="X75" i="125"/>
  <c r="X81" i="125"/>
  <c r="X83" i="125"/>
  <c r="X73" i="125"/>
  <c r="X78" i="125"/>
  <c r="X54" i="125"/>
  <c r="X55" i="125"/>
  <c r="X58" i="125"/>
  <c r="X48" i="125"/>
  <c r="X53" i="125"/>
  <c r="X52" i="125"/>
  <c r="X56" i="125"/>
  <c r="X49" i="125"/>
  <c r="X57" i="125"/>
  <c r="X50" i="125"/>
  <c r="U84" i="125"/>
  <c r="V84" i="125"/>
  <c r="V99" i="125" s="1"/>
  <c r="X85" i="125"/>
  <c r="X86" i="125"/>
  <c r="X87" i="125"/>
  <c r="X88" i="125"/>
  <c r="X89" i="125"/>
  <c r="X90" i="125"/>
  <c r="T91" i="125"/>
  <c r="U91" i="125"/>
  <c r="V91" i="125"/>
  <c r="W91" i="125"/>
  <c r="X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/>
  <c r="U6" i="112"/>
  <c r="X6" i="112" s="1"/>
  <c r="F7" i="112"/>
  <c r="F1" i="112" s="1"/>
  <c r="H8" i="112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R1" i="112" s="1"/>
  <c r="D12" i="112"/>
  <c r="U12" i="112" s="1"/>
  <c r="X12" i="112" s="1"/>
  <c r="U13" i="112"/>
  <c r="X13" i="112" s="1"/>
  <c r="H14" i="112"/>
  <c r="J14" i="112"/>
  <c r="L14" i="112"/>
  <c r="U14" i="112" s="1"/>
  <c r="X14" i="112" s="1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U20" i="112" s="1"/>
  <c r="X20" i="112" s="1"/>
  <c r="L20" i="112"/>
  <c r="U21" i="112"/>
  <c r="X21" i="112"/>
  <c r="U22" i="112"/>
  <c r="X22" i="112" s="1"/>
  <c r="L23" i="112"/>
  <c r="U23" i="112" s="1"/>
  <c r="X23" i="112" s="1"/>
  <c r="J24" i="112"/>
  <c r="U24" i="112" s="1"/>
  <c r="X24" i="112" s="1"/>
  <c r="N24" i="112"/>
  <c r="D25" i="112"/>
  <c r="U25" i="112" s="1"/>
  <c r="X25" i="112" s="1"/>
  <c r="T26" i="112"/>
  <c r="U26" i="112" s="1"/>
  <c r="X26" i="112"/>
  <c r="L27" i="112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F60" i="112" s="1"/>
  <c r="U32" i="112"/>
  <c r="X32" i="112"/>
  <c r="J33" i="112"/>
  <c r="L33" i="112"/>
  <c r="N33" i="112"/>
  <c r="T33" i="112"/>
  <c r="U34" i="112"/>
  <c r="X34" i="112"/>
  <c r="J35" i="112"/>
  <c r="U35" i="112" s="1"/>
  <c r="X35" i="112" s="1"/>
  <c r="U36" i="112"/>
  <c r="V36" i="112"/>
  <c r="X37" i="112"/>
  <c r="U39" i="112"/>
  <c r="X39" i="112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T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W116" i="112"/>
  <c r="U117" i="112"/>
  <c r="C1" i="120"/>
  <c r="D1" i="120"/>
  <c r="E1" i="120"/>
  <c r="F1" i="120"/>
  <c r="G1" i="120"/>
  <c r="H3" i="120"/>
  <c r="H4" i="120"/>
  <c r="H5" i="120"/>
  <c r="H6" i="120"/>
  <c r="H7" i="120"/>
  <c r="I8" i="120" s="1"/>
  <c r="H8" i="120"/>
  <c r="H9" i="120"/>
  <c r="H10" i="120"/>
  <c r="H11" i="120"/>
  <c r="H12" i="120"/>
  <c r="H13" i="120"/>
  <c r="I14" i="120" s="1"/>
  <c r="H14" i="120"/>
  <c r="H15" i="120"/>
  <c r="H16" i="120"/>
  <c r="H17" i="120"/>
  <c r="H18" i="120"/>
  <c r="H19" i="120"/>
  <c r="I20" i="120" s="1"/>
  <c r="H20" i="120"/>
  <c r="H21" i="120"/>
  <c r="H22" i="120"/>
  <c r="H23" i="120"/>
  <c r="H24" i="120"/>
  <c r="H25" i="120"/>
  <c r="I26" i="120" s="1"/>
  <c r="H26" i="120"/>
  <c r="H27" i="120"/>
  <c r="H28" i="120"/>
  <c r="H29" i="120"/>
  <c r="H30" i="120"/>
  <c r="H31" i="120"/>
  <c r="I32" i="120" s="1"/>
  <c r="H32" i="120"/>
  <c r="H33" i="120"/>
  <c r="H34" i="120"/>
  <c r="H35" i="120"/>
  <c r="H36" i="120"/>
  <c r="H37" i="120"/>
  <c r="I38" i="120" s="1"/>
  <c r="H38" i="120"/>
  <c r="H39" i="120"/>
  <c r="I39" i="120" s="1"/>
  <c r="H40" i="120"/>
  <c r="I40" i="120" s="1"/>
  <c r="G41" i="120"/>
  <c r="C42" i="120"/>
  <c r="C62" i="120" s="1"/>
  <c r="D42" i="120"/>
  <c r="E42" i="120"/>
  <c r="E41" i="120" s="1"/>
  <c r="F42" i="120"/>
  <c r="C43" i="120"/>
  <c r="C63" i="120" s="1"/>
  <c r="D43" i="120"/>
  <c r="E43" i="120"/>
  <c r="F43" i="120"/>
  <c r="C44" i="120"/>
  <c r="D44" i="120"/>
  <c r="E44" i="120"/>
  <c r="F44" i="120"/>
  <c r="C46" i="120"/>
  <c r="H46" i="120" s="1"/>
  <c r="C45" i="120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I5" i="110" s="1"/>
  <c r="H5" i="110"/>
  <c r="H6" i="110"/>
  <c r="H7" i="110"/>
  <c r="H8" i="110"/>
  <c r="H9" i="110"/>
  <c r="H10" i="110"/>
  <c r="H11" i="110"/>
  <c r="H12" i="110"/>
  <c r="I14" i="110" s="1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I26" i="110" s="1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I38" i="110" s="1"/>
  <c r="H37" i="110"/>
  <c r="H38" i="110"/>
  <c r="H39" i="110"/>
  <c r="I39" i="110" s="1"/>
  <c r="H40" i="110"/>
  <c r="I40" i="110" s="1"/>
  <c r="G41" i="110"/>
  <c r="C42" i="110"/>
  <c r="D42" i="110"/>
  <c r="E42" i="110"/>
  <c r="F42" i="110"/>
  <c r="F41" i="110" s="1"/>
  <c r="C43" i="110"/>
  <c r="D43" i="110"/>
  <c r="H43" i="110" s="1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C65" i="110" s="1"/>
  <c r="C54" i="110"/>
  <c r="H55" i="110"/>
  <c r="H56" i="110"/>
  <c r="H57" i="110"/>
  <c r="H58" i="110"/>
  <c r="C59" i="110"/>
  <c r="H60" i="110"/>
  <c r="C62" i="110"/>
  <c r="C63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G3" i="123" s="1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S1161" i="124"/>
  <c r="T1161" i="124"/>
  <c r="U1161" i="124"/>
  <c r="O1163" i="124"/>
  <c r="O1164" i="124"/>
  <c r="O1165" i="124"/>
  <c r="O1166" i="124"/>
  <c r="O1161" i="124" s="1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S1353" i="124" s="1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O15" i="119"/>
  <c r="M15" i="119"/>
  <c r="G16" i="119"/>
  <c r="O16" i="119" s="1"/>
  <c r="M16" i="119"/>
  <c r="G17" i="119"/>
  <c r="M17" i="119"/>
  <c r="G18" i="119"/>
  <c r="M18" i="119"/>
  <c r="O19" i="119"/>
  <c r="G20" i="119"/>
  <c r="M20" i="119"/>
  <c r="G21" i="119"/>
  <c r="O21" i="119" s="1"/>
  <c r="M21" i="119"/>
  <c r="O22" i="119"/>
  <c r="G23" i="119"/>
  <c r="M23" i="119"/>
  <c r="G24" i="119"/>
  <c r="M24" i="119"/>
  <c r="G25" i="119"/>
  <c r="M25" i="119"/>
  <c r="G26" i="119"/>
  <c r="M26" i="119"/>
  <c r="G27" i="119"/>
  <c r="M27" i="119"/>
  <c r="G28" i="119"/>
  <c r="M28" i="119"/>
  <c r="G29" i="119"/>
  <c r="M29" i="119"/>
  <c r="O29" i="119" s="1"/>
  <c r="G30" i="119"/>
  <c r="O30" i="119" s="1"/>
  <c r="G31" i="119"/>
  <c r="O31" i="119" s="1"/>
  <c r="M31" i="119"/>
  <c r="G32" i="119"/>
  <c r="O32" i="119" s="1"/>
  <c r="M32" i="119"/>
  <c r="G33" i="119"/>
  <c r="M33" i="119"/>
  <c r="G34" i="119"/>
  <c r="M34" i="119"/>
  <c r="G35" i="119"/>
  <c r="M35" i="119"/>
  <c r="O35" i="119" s="1"/>
  <c r="G36" i="119"/>
  <c r="O36" i="119" s="1"/>
  <c r="M36" i="119"/>
  <c r="G37" i="119"/>
  <c r="O37" i="119" s="1"/>
  <c r="G38" i="119"/>
  <c r="O38" i="119" s="1"/>
  <c r="G39" i="119"/>
  <c r="G11" i="119" s="1"/>
  <c r="M39" i="119"/>
  <c r="G40" i="119"/>
  <c r="O40" i="119" s="1"/>
  <c r="M40" i="119"/>
  <c r="G41" i="119"/>
  <c r="M41" i="119"/>
  <c r="G42" i="119"/>
  <c r="O42" i="119" s="1"/>
  <c r="M42" i="119"/>
  <c r="G43" i="119"/>
  <c r="O43" i="119" s="1"/>
  <c r="M43" i="119"/>
  <c r="G44" i="119"/>
  <c r="M44" i="119"/>
  <c r="G45" i="119"/>
  <c r="M45" i="119"/>
  <c r="G46" i="119"/>
  <c r="O46" i="119" s="1"/>
  <c r="M46" i="119"/>
  <c r="G47" i="119"/>
  <c r="M47" i="119"/>
  <c r="G48" i="119"/>
  <c r="O48" i="119" s="1"/>
  <c r="M48" i="119"/>
  <c r="G49" i="119"/>
  <c r="O49" i="119" s="1"/>
  <c r="M49" i="119"/>
  <c r="G50" i="119"/>
  <c r="O50" i="119" s="1"/>
  <c r="M50" i="119"/>
  <c r="G51" i="119"/>
  <c r="O51" i="119" s="1"/>
  <c r="M51" i="119"/>
  <c r="G52" i="119"/>
  <c r="M52" i="119"/>
  <c r="O52" i="119" s="1"/>
  <c r="G53" i="119"/>
  <c r="M53" i="119"/>
  <c r="O53" i="119" s="1"/>
  <c r="G54" i="119"/>
  <c r="O54" i="119" s="1"/>
  <c r="M54" i="119"/>
  <c r="G55" i="119"/>
  <c r="O55" i="119" s="1"/>
  <c r="M55" i="119"/>
  <c r="G56" i="119"/>
  <c r="O56" i="119" s="1"/>
  <c r="M56" i="119"/>
  <c r="G57" i="119"/>
  <c r="O57" i="119" s="1"/>
  <c r="M57" i="119"/>
  <c r="G58" i="119"/>
  <c r="M58" i="119"/>
  <c r="O58" i="119"/>
  <c r="G59" i="119"/>
  <c r="O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O76" i="119"/>
  <c r="M76" i="119"/>
  <c r="G77" i="119"/>
  <c r="O77" i="119" s="1"/>
  <c r="M77" i="119"/>
  <c r="G78" i="119"/>
  <c r="M78" i="119"/>
  <c r="O78" i="119"/>
  <c r="O79" i="119"/>
  <c r="G80" i="119"/>
  <c r="M80" i="119"/>
  <c r="O80" i="119"/>
  <c r="G81" i="119"/>
  <c r="M81" i="119"/>
  <c r="O81" i="119" s="1"/>
  <c r="G82" i="119"/>
  <c r="M82" i="119"/>
  <c r="M63" i="119" s="1"/>
  <c r="G83" i="119"/>
  <c r="M83" i="119"/>
  <c r="G84" i="119"/>
  <c r="O84" i="119"/>
  <c r="M84" i="119"/>
  <c r="G85" i="119"/>
  <c r="M85" i="119"/>
  <c r="O85" i="119"/>
  <c r="G86" i="119"/>
  <c r="M86" i="119"/>
  <c r="G87" i="119"/>
  <c r="M87" i="119"/>
  <c r="O87" i="119" s="1"/>
  <c r="G88" i="119"/>
  <c r="O88" i="119"/>
  <c r="G89" i="119"/>
  <c r="G90" i="119"/>
  <c r="O90" i="119" s="1"/>
  <c r="M90" i="119"/>
  <c r="G91" i="119"/>
  <c r="M91" i="119"/>
  <c r="G92" i="119"/>
  <c r="O92" i="119"/>
  <c r="M92" i="119"/>
  <c r="G93" i="119"/>
  <c r="M93" i="119"/>
  <c r="G94" i="119"/>
  <c r="O94" i="119" s="1"/>
  <c r="M94" i="119"/>
  <c r="G95" i="119"/>
  <c r="O95" i="119" s="1"/>
  <c r="M95" i="119"/>
  <c r="G96" i="119"/>
  <c r="O96" i="119" s="1"/>
  <c r="M96" i="119"/>
  <c r="G97" i="119"/>
  <c r="M97" i="119"/>
  <c r="G98" i="119"/>
  <c r="O98" i="119" s="1"/>
  <c r="M98" i="119"/>
  <c r="G99" i="119"/>
  <c r="M99" i="119"/>
  <c r="G100" i="119"/>
  <c r="M100" i="119"/>
  <c r="G101" i="119"/>
  <c r="M101" i="119"/>
  <c r="G102" i="119"/>
  <c r="M102" i="119"/>
  <c r="G103" i="119"/>
  <c r="M103" i="119"/>
  <c r="G104" i="119"/>
  <c r="M104" i="119"/>
  <c r="G105" i="119"/>
  <c r="M105" i="119"/>
  <c r="O105" i="119" s="1"/>
  <c r="G106" i="119"/>
  <c r="M106" i="119"/>
  <c r="O106" i="119" s="1"/>
  <c r="G107" i="119"/>
  <c r="M107" i="119"/>
  <c r="O107" i="119" s="1"/>
  <c r="G108" i="119"/>
  <c r="M108" i="119"/>
  <c r="G109" i="119"/>
  <c r="M109" i="119"/>
  <c r="G112" i="119"/>
  <c r="M112" i="119"/>
  <c r="O112" i="119" s="1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O121" i="119" s="1"/>
  <c r="G122" i="119"/>
  <c r="M122" i="119"/>
  <c r="G123" i="119"/>
  <c r="M123" i="119"/>
  <c r="G124" i="119"/>
  <c r="O124" i="119" s="1"/>
  <c r="M124" i="119"/>
  <c r="G125" i="119"/>
  <c r="M125" i="119"/>
  <c r="G126" i="119"/>
  <c r="M126" i="119"/>
  <c r="G127" i="119"/>
  <c r="M127" i="119"/>
  <c r="G128" i="119"/>
  <c r="M128" i="119"/>
  <c r="G129" i="119"/>
  <c r="O129" i="119" s="1"/>
  <c r="M129" i="119"/>
  <c r="G130" i="119"/>
  <c r="M130" i="119"/>
  <c r="G131" i="119"/>
  <c r="O131" i="119"/>
  <c r="M131" i="119"/>
  <c r="G132" i="119"/>
  <c r="O132" i="119" s="1"/>
  <c r="M132" i="119"/>
  <c r="G133" i="119"/>
  <c r="M133" i="119"/>
  <c r="G134" i="119"/>
  <c r="M134" i="119"/>
  <c r="G135" i="119"/>
  <c r="M135" i="119"/>
  <c r="O135" i="119" s="1"/>
  <c r="G136" i="119"/>
  <c r="O136" i="119" s="1"/>
  <c r="M136" i="119"/>
  <c r="G137" i="119"/>
  <c r="M137" i="119"/>
  <c r="G138" i="119"/>
  <c r="M138" i="119"/>
  <c r="G139" i="119"/>
  <c r="M139" i="119"/>
  <c r="G140" i="119"/>
  <c r="O140" i="119" s="1"/>
  <c r="M140" i="119"/>
  <c r="G141" i="119"/>
  <c r="M141" i="119"/>
  <c r="G142" i="119"/>
  <c r="O142" i="119" s="1"/>
  <c r="M142" i="119"/>
  <c r="G143" i="119"/>
  <c r="M143" i="119"/>
  <c r="O143" i="119" s="1"/>
  <c r="G144" i="119"/>
  <c r="M144" i="119"/>
  <c r="O144" i="119" s="1"/>
  <c r="G145" i="119"/>
  <c r="O145" i="119" s="1"/>
  <c r="M145" i="119"/>
  <c r="G146" i="119"/>
  <c r="O146" i="119" s="1"/>
  <c r="M146" i="119"/>
  <c r="G147" i="119"/>
  <c r="M147" i="119"/>
  <c r="G148" i="119"/>
  <c r="M148" i="119"/>
  <c r="O148" i="119"/>
  <c r="G149" i="119"/>
  <c r="O149" i="119"/>
  <c r="M149" i="119"/>
  <c r="G150" i="119"/>
  <c r="O150" i="119" s="1"/>
  <c r="M150" i="119"/>
  <c r="G151" i="119"/>
  <c r="M151" i="119"/>
  <c r="G152" i="119"/>
  <c r="O152" i="119" s="1"/>
  <c r="M152" i="119"/>
  <c r="G153" i="119"/>
  <c r="O153" i="119"/>
  <c r="M153" i="119"/>
  <c r="G154" i="119"/>
  <c r="M154" i="119"/>
  <c r="G155" i="119"/>
  <c r="O155" i="119" s="1"/>
  <c r="M155" i="119"/>
  <c r="G156" i="119"/>
  <c r="O156" i="119" s="1"/>
  <c r="M156" i="119"/>
  <c r="G157" i="119"/>
  <c r="O157" i="119" s="1"/>
  <c r="M157" i="119"/>
  <c r="G158" i="119"/>
  <c r="O158" i="119"/>
  <c r="M158" i="119"/>
  <c r="G159" i="119"/>
  <c r="O159" i="119" s="1"/>
  <c r="M159" i="119"/>
  <c r="G160" i="119"/>
  <c r="O160" i="119" s="1"/>
  <c r="M160" i="119"/>
  <c r="D161" i="119"/>
  <c r="D162" i="119" s="1"/>
  <c r="G161" i="119"/>
  <c r="M161" i="119"/>
  <c r="G162" i="119"/>
  <c r="M162" i="119"/>
  <c r="G163" i="119"/>
  <c r="M163" i="119"/>
  <c r="O163" i="119" s="1"/>
  <c r="G164" i="119"/>
  <c r="O164" i="119" s="1"/>
  <c r="M164" i="119"/>
  <c r="G165" i="119"/>
  <c r="M165" i="119"/>
  <c r="G166" i="119"/>
  <c r="M166" i="119"/>
  <c r="G167" i="119"/>
  <c r="O167" i="119"/>
  <c r="M167" i="119"/>
  <c r="G168" i="119"/>
  <c r="M168" i="119"/>
  <c r="G169" i="119"/>
  <c r="O169" i="119" s="1"/>
  <c r="M169" i="119"/>
  <c r="G170" i="119"/>
  <c r="M170" i="119"/>
  <c r="G171" i="119"/>
  <c r="M171" i="119"/>
  <c r="G172" i="119"/>
  <c r="M172" i="119"/>
  <c r="O172" i="119" s="1"/>
  <c r="G173" i="119"/>
  <c r="O173" i="119"/>
  <c r="M173" i="119"/>
  <c r="G174" i="119"/>
  <c r="O174" i="119" s="1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/>
  <c r="M233" i="119"/>
  <c r="O233" i="119" s="1"/>
  <c r="M234" i="119"/>
  <c r="O234" i="119" s="1"/>
  <c r="M235" i="119"/>
  <c r="O235" i="119" s="1"/>
  <c r="M236" i="119"/>
  <c r="O236" i="119"/>
  <c r="M237" i="119"/>
  <c r="O237" i="119" s="1"/>
  <c r="M238" i="119"/>
  <c r="O238" i="119" s="1"/>
  <c r="M239" i="119"/>
  <c r="O239" i="119" s="1"/>
  <c r="M240" i="119"/>
  <c r="O240" i="119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O249" i="119" s="1"/>
  <c r="M249" i="119"/>
  <c r="G250" i="119"/>
  <c r="M250" i="119"/>
  <c r="O250" i="119" s="1"/>
  <c r="G251" i="119"/>
  <c r="M251" i="119"/>
  <c r="G252" i="119"/>
  <c r="M252" i="119"/>
  <c r="G253" i="119"/>
  <c r="M253" i="119"/>
  <c r="G254" i="119"/>
  <c r="M254" i="119"/>
  <c r="G255" i="119"/>
  <c r="O255" i="119" s="1"/>
  <c r="M255" i="119"/>
  <c r="G256" i="119"/>
  <c r="O256" i="119" s="1"/>
  <c r="M256" i="119"/>
  <c r="G257" i="119"/>
  <c r="O257" i="119" s="1"/>
  <c r="M257" i="119"/>
  <c r="M258" i="119"/>
  <c r="O258" i="119" s="1"/>
  <c r="G259" i="119"/>
  <c r="O259" i="119" s="1"/>
  <c r="M259" i="119"/>
  <c r="G260" i="119"/>
  <c r="M260" i="119"/>
  <c r="O260" i="119" s="1"/>
  <c r="G261" i="119"/>
  <c r="O261" i="119" s="1"/>
  <c r="M261" i="119"/>
  <c r="G262" i="119"/>
  <c r="O262" i="119" s="1"/>
  <c r="M262" i="119"/>
  <c r="G263" i="119"/>
  <c r="M263" i="119"/>
  <c r="M264" i="119"/>
  <c r="O264" i="119" s="1"/>
  <c r="G265" i="119"/>
  <c r="O265" i="119" s="1"/>
  <c r="M265" i="119"/>
  <c r="G266" i="119"/>
  <c r="M266" i="119"/>
  <c r="G267" i="119"/>
  <c r="M267" i="119"/>
  <c r="G268" i="119"/>
  <c r="O268" i="119" s="1"/>
  <c r="M268" i="119"/>
  <c r="M269" i="119"/>
  <c r="O269" i="119"/>
  <c r="G270" i="119"/>
  <c r="O270" i="119" s="1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O279" i="119" s="1"/>
  <c r="M279" i="119"/>
  <c r="G280" i="119"/>
  <c r="M280" i="119"/>
  <c r="G281" i="119"/>
  <c r="O281" i="119" s="1"/>
  <c r="M281" i="119"/>
  <c r="M282" i="119"/>
  <c r="O282" i="119" s="1"/>
  <c r="G283" i="119"/>
  <c r="O283" i="119" s="1"/>
  <c r="M283" i="119"/>
  <c r="G284" i="119"/>
  <c r="M284" i="119"/>
  <c r="O284" i="119" s="1"/>
  <c r="G285" i="119"/>
  <c r="O285" i="119" s="1"/>
  <c r="M285" i="119"/>
  <c r="G286" i="119"/>
  <c r="M286" i="119"/>
  <c r="G287" i="119"/>
  <c r="O287" i="119" s="1"/>
  <c r="M287" i="119"/>
  <c r="G288" i="119"/>
  <c r="O288" i="119"/>
  <c r="M288" i="119"/>
  <c r="G289" i="119"/>
  <c r="M289" i="119"/>
  <c r="G290" i="119"/>
  <c r="O290" i="119" s="1"/>
  <c r="M290" i="119"/>
  <c r="G291" i="119"/>
  <c r="M291" i="119"/>
  <c r="O291" i="119" s="1"/>
  <c r="G292" i="119"/>
  <c r="O292" i="119" s="1"/>
  <c r="M292" i="119"/>
  <c r="G293" i="119"/>
  <c r="M293" i="119"/>
  <c r="O293" i="119" s="1"/>
  <c r="G294" i="119"/>
  <c r="M294" i="119"/>
  <c r="G295" i="119"/>
  <c r="M295" i="119"/>
  <c r="O295" i="119" s="1"/>
  <c r="G296" i="119"/>
  <c r="M296" i="119"/>
  <c r="O296" i="119"/>
  <c r="G297" i="119"/>
  <c r="O297" i="119" s="1"/>
  <c r="M297" i="119"/>
  <c r="G298" i="119"/>
  <c r="M298" i="119"/>
  <c r="G299" i="119"/>
  <c r="M299" i="119"/>
  <c r="O299" i="119" s="1"/>
  <c r="G300" i="119"/>
  <c r="M300" i="119"/>
  <c r="G301" i="119"/>
  <c r="O301" i="119"/>
  <c r="M301" i="119"/>
  <c r="G302" i="119"/>
  <c r="O302" i="119" s="1"/>
  <c r="M302" i="119"/>
  <c r="G303" i="119"/>
  <c r="M303" i="119"/>
  <c r="G304" i="119"/>
  <c r="O304" i="119" s="1"/>
  <c r="M304" i="119"/>
  <c r="G305" i="119"/>
  <c r="M305" i="119"/>
  <c r="G306" i="119"/>
  <c r="M306" i="119"/>
  <c r="G307" i="119"/>
  <c r="O307" i="119" s="1"/>
  <c r="M307" i="119"/>
  <c r="G308" i="119"/>
  <c r="M308" i="119"/>
  <c r="G309" i="119"/>
  <c r="O309" i="119" s="1"/>
  <c r="M309" i="119"/>
  <c r="G310" i="119"/>
  <c r="O310" i="119"/>
  <c r="M310" i="119"/>
  <c r="M311" i="119"/>
  <c r="O311" i="119" s="1"/>
  <c r="G312" i="119"/>
  <c r="M312" i="119"/>
  <c r="G313" i="119"/>
  <c r="M313" i="119"/>
  <c r="G314" i="119"/>
  <c r="M314" i="119"/>
  <c r="O314" i="119" s="1"/>
  <c r="G315" i="119"/>
  <c r="M315" i="119"/>
  <c r="O315" i="119" s="1"/>
  <c r="G316" i="119"/>
  <c r="O316" i="119" s="1"/>
  <c r="M316" i="119"/>
  <c r="G317" i="119"/>
  <c r="M317" i="119"/>
  <c r="O317" i="119" s="1"/>
  <c r="G318" i="119"/>
  <c r="O318" i="119" s="1"/>
  <c r="M318" i="119"/>
  <c r="G319" i="119"/>
  <c r="O319" i="119" s="1"/>
  <c r="M319" i="119"/>
  <c r="G320" i="119"/>
  <c r="M320" i="119"/>
  <c r="O320" i="119" s="1"/>
  <c r="G321" i="119"/>
  <c r="O321" i="119" s="1"/>
  <c r="M321" i="119"/>
  <c r="G322" i="119"/>
  <c r="M322" i="119"/>
  <c r="G323" i="119"/>
  <c r="O323" i="119" s="1"/>
  <c r="M323" i="119"/>
  <c r="G324" i="119"/>
  <c r="O324" i="119"/>
  <c r="M324" i="119"/>
  <c r="F328" i="119"/>
  <c r="J328" i="119"/>
  <c r="G329" i="119"/>
  <c r="O329" i="119" s="1"/>
  <c r="M329" i="119"/>
  <c r="G330" i="119"/>
  <c r="M330" i="119"/>
  <c r="G331" i="119"/>
  <c r="O331" i="119" s="1"/>
  <c r="M331" i="119"/>
  <c r="G332" i="119"/>
  <c r="M332" i="119"/>
  <c r="O332" i="119" s="1"/>
  <c r="G333" i="119"/>
  <c r="M333" i="119"/>
  <c r="G334" i="119"/>
  <c r="M334" i="119"/>
  <c r="G335" i="119"/>
  <c r="M335" i="119"/>
  <c r="G336" i="119"/>
  <c r="M336" i="119"/>
  <c r="O336" i="119" s="1"/>
  <c r="G337" i="119"/>
  <c r="M337" i="119"/>
  <c r="O337" i="119" s="1"/>
  <c r="G338" i="119"/>
  <c r="O338" i="119" s="1"/>
  <c r="M338" i="119"/>
  <c r="G339" i="119"/>
  <c r="M339" i="119"/>
  <c r="O339" i="119" s="1"/>
  <c r="G340" i="119"/>
  <c r="O340" i="119" s="1"/>
  <c r="M340" i="119"/>
  <c r="G341" i="119"/>
  <c r="O341" i="119" s="1"/>
  <c r="M341" i="119"/>
  <c r="G342" i="119"/>
  <c r="M342" i="119"/>
  <c r="G343" i="119"/>
  <c r="M343" i="119"/>
  <c r="G344" i="119"/>
  <c r="M344" i="119"/>
  <c r="G345" i="119"/>
  <c r="O345" i="119" s="1"/>
  <c r="M345" i="119"/>
  <c r="G346" i="119"/>
  <c r="M346" i="119"/>
  <c r="G347" i="119"/>
  <c r="M347" i="119"/>
  <c r="O347" i="119" s="1"/>
  <c r="G348" i="119"/>
  <c r="M348" i="119"/>
  <c r="G349" i="119"/>
  <c r="M349" i="119"/>
  <c r="G350" i="119"/>
  <c r="O350" i="119"/>
  <c r="M350" i="119"/>
  <c r="G351" i="119"/>
  <c r="M351" i="119"/>
  <c r="O351" i="119"/>
  <c r="G352" i="119"/>
  <c r="M352" i="119"/>
  <c r="G353" i="119"/>
  <c r="M353" i="119"/>
  <c r="G354" i="119"/>
  <c r="M354" i="119"/>
  <c r="O354" i="119" s="1"/>
  <c r="G355" i="119"/>
  <c r="O355" i="119" s="1"/>
  <c r="M355" i="119"/>
  <c r="G356" i="119"/>
  <c r="M356" i="119"/>
  <c r="G357" i="119"/>
  <c r="M357" i="119"/>
  <c r="G358" i="119"/>
  <c r="M358" i="119"/>
  <c r="O358" i="119" s="1"/>
  <c r="G359" i="119"/>
  <c r="M359" i="119"/>
  <c r="O359" i="119"/>
  <c r="G360" i="119"/>
  <c r="O360" i="119" s="1"/>
  <c r="M360" i="119"/>
  <c r="G361" i="119"/>
  <c r="M361" i="119"/>
  <c r="G362" i="119"/>
  <c r="M362" i="119"/>
  <c r="O362" i="119" s="1"/>
  <c r="G363" i="119"/>
  <c r="M363" i="119"/>
  <c r="G364" i="119"/>
  <c r="O364" i="119" s="1"/>
  <c r="M364" i="119"/>
  <c r="G365" i="119"/>
  <c r="M365" i="119"/>
  <c r="O365" i="119" s="1"/>
  <c r="G366" i="119"/>
  <c r="O366" i="119" s="1"/>
  <c r="M366" i="119"/>
  <c r="G367" i="119"/>
  <c r="M367" i="119"/>
  <c r="G368" i="119"/>
  <c r="O368" i="119" s="1"/>
  <c r="M368" i="119"/>
  <c r="G369" i="119"/>
  <c r="O369" i="119"/>
  <c r="M369" i="119"/>
  <c r="G370" i="119"/>
  <c r="O370" i="119" s="1"/>
  <c r="M370" i="119"/>
  <c r="G371" i="119"/>
  <c r="O371" i="119" s="1"/>
  <c r="M371" i="119"/>
  <c r="G372" i="119"/>
  <c r="O372" i="119" s="1"/>
  <c r="M372" i="119"/>
  <c r="G373" i="119"/>
  <c r="O373" i="119" s="1"/>
  <c r="M373" i="119"/>
  <c r="G374" i="119"/>
  <c r="M374" i="119"/>
  <c r="O374" i="119" s="1"/>
  <c r="G375" i="119"/>
  <c r="O375" i="119" s="1"/>
  <c r="M375" i="119"/>
  <c r="G376" i="119"/>
  <c r="O376" i="119" s="1"/>
  <c r="M376" i="119"/>
  <c r="G377" i="119"/>
  <c r="M377" i="119"/>
  <c r="G378" i="119"/>
  <c r="O378" i="119" s="1"/>
  <c r="M378" i="119"/>
  <c r="G379" i="119"/>
  <c r="M379" i="119"/>
  <c r="G380" i="119"/>
  <c r="O380" i="119" s="1"/>
  <c r="M380" i="119"/>
  <c r="G381" i="119"/>
  <c r="M381" i="119"/>
  <c r="G382" i="119"/>
  <c r="O382" i="119" s="1"/>
  <c r="M382" i="119"/>
  <c r="G383" i="119"/>
  <c r="M383" i="119"/>
  <c r="G384" i="119"/>
  <c r="M384" i="119"/>
  <c r="O384" i="119" s="1"/>
  <c r="G385" i="119"/>
  <c r="M385" i="119"/>
  <c r="G386" i="119"/>
  <c r="O386" i="119"/>
  <c r="M386" i="119"/>
  <c r="G387" i="119"/>
  <c r="O387" i="119" s="1"/>
  <c r="M387" i="119"/>
  <c r="G388" i="119"/>
  <c r="M388" i="119"/>
  <c r="G389" i="119"/>
  <c r="O389" i="119" s="1"/>
  <c r="M389" i="119"/>
  <c r="G390" i="119"/>
  <c r="O390" i="119" s="1"/>
  <c r="M390" i="119"/>
  <c r="G391" i="119"/>
  <c r="O391" i="119" s="1"/>
  <c r="M391" i="119"/>
  <c r="G392" i="119"/>
  <c r="O392" i="119" s="1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M400" i="119" s="1"/>
  <c r="M328" i="119" s="1"/>
  <c r="G403" i="119"/>
  <c r="O403" i="119" s="1"/>
  <c r="M403" i="119"/>
  <c r="G404" i="119"/>
  <c r="M404" i="119"/>
  <c r="O404" i="119" s="1"/>
  <c r="G405" i="119"/>
  <c r="O405" i="119" s="1"/>
  <c r="M405" i="119"/>
  <c r="G406" i="119"/>
  <c r="O406" i="119"/>
  <c r="M406" i="119"/>
  <c r="G407" i="119"/>
  <c r="O407" i="119" s="1"/>
  <c r="M407" i="119"/>
  <c r="G408" i="119"/>
  <c r="M408" i="119"/>
  <c r="G409" i="119"/>
  <c r="O409" i="119" s="1"/>
  <c r="M409" i="119"/>
  <c r="G410" i="119"/>
  <c r="O410" i="119" s="1"/>
  <c r="M410" i="119"/>
  <c r="G411" i="119"/>
  <c r="M411" i="119"/>
  <c r="G412" i="119"/>
  <c r="M412" i="119"/>
  <c r="G413" i="119"/>
  <c r="M413" i="119"/>
  <c r="G414" i="119"/>
  <c r="O414" i="119" s="1"/>
  <c r="M414" i="119"/>
  <c r="G415" i="119"/>
  <c r="O415" i="119" s="1"/>
  <c r="M415" i="119"/>
  <c r="G416" i="119"/>
  <c r="M416" i="119"/>
  <c r="G417" i="119"/>
  <c r="O417" i="119" s="1"/>
  <c r="M417" i="119"/>
  <c r="G418" i="119"/>
  <c r="M418" i="119"/>
  <c r="G419" i="119"/>
  <c r="O419" i="119" s="1"/>
  <c r="M419" i="119"/>
  <c r="G420" i="119"/>
  <c r="M420" i="119"/>
  <c r="O420" i="119" s="1"/>
  <c r="G421" i="119"/>
  <c r="O421" i="119" s="1"/>
  <c r="M421" i="119"/>
  <c r="G422" i="119"/>
  <c r="M422" i="119"/>
  <c r="O422" i="119" s="1"/>
  <c r="G423" i="119"/>
  <c r="O423" i="119" s="1"/>
  <c r="M423" i="119"/>
  <c r="G424" i="119"/>
  <c r="M424" i="119"/>
  <c r="O424" i="119" s="1"/>
  <c r="G425" i="119"/>
  <c r="O425" i="119" s="1"/>
  <c r="M425" i="119"/>
  <c r="G426" i="119"/>
  <c r="O426" i="119"/>
  <c r="M426" i="119"/>
  <c r="G427" i="119"/>
  <c r="M427" i="119"/>
  <c r="G428" i="119"/>
  <c r="M428" i="119"/>
  <c r="G429" i="119"/>
  <c r="M429" i="119"/>
  <c r="G430" i="119"/>
  <c r="O430" i="119" s="1"/>
  <c r="L430" i="119"/>
  <c r="L400" i="119" s="1"/>
  <c r="L328" i="119" s="1"/>
  <c r="G431" i="119"/>
  <c r="M431" i="119"/>
  <c r="O431" i="119" s="1"/>
  <c r="G432" i="119"/>
  <c r="O432" i="119" s="1"/>
  <c r="M432" i="119"/>
  <c r="G433" i="119"/>
  <c r="M433" i="119"/>
  <c r="O433" i="119" s="1"/>
  <c r="G434" i="119"/>
  <c r="O434" i="119" s="1"/>
  <c r="M434" i="119"/>
  <c r="G435" i="119"/>
  <c r="O435" i="119"/>
  <c r="M435" i="119"/>
  <c r="G436" i="119"/>
  <c r="M436" i="119"/>
  <c r="G437" i="119"/>
  <c r="M437" i="119"/>
  <c r="G438" i="119"/>
  <c r="M438" i="119"/>
  <c r="G439" i="119"/>
  <c r="O439" i="119" s="1"/>
  <c r="M439" i="119"/>
  <c r="G440" i="119"/>
  <c r="M440" i="119"/>
  <c r="G441" i="119"/>
  <c r="M441" i="119"/>
  <c r="G442" i="119"/>
  <c r="M442" i="119"/>
  <c r="G443" i="119"/>
  <c r="O443" i="119" s="1"/>
  <c r="M443" i="119"/>
  <c r="G444" i="119"/>
  <c r="M444" i="119"/>
  <c r="G445" i="119"/>
  <c r="M445" i="119"/>
  <c r="O445" i="119" s="1"/>
  <c r="G446" i="119"/>
  <c r="M446" i="119"/>
  <c r="G447" i="119"/>
  <c r="M447" i="119"/>
  <c r="O447" i="119" s="1"/>
  <c r="G448" i="119"/>
  <c r="O448" i="119" s="1"/>
  <c r="M448" i="119"/>
  <c r="G449" i="119"/>
  <c r="M449" i="119"/>
  <c r="O449" i="119" s="1"/>
  <c r="G450" i="119"/>
  <c r="O450" i="119" s="1"/>
  <c r="M450" i="119"/>
  <c r="G451" i="119"/>
  <c r="M451" i="119"/>
  <c r="O451" i="119" s="1"/>
  <c r="G452" i="119"/>
  <c r="M452" i="119"/>
  <c r="G453" i="119"/>
  <c r="M453" i="119"/>
  <c r="O453" i="119" s="1"/>
  <c r="G454" i="119"/>
  <c r="M454" i="119"/>
  <c r="G455" i="119"/>
  <c r="O455" i="119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O464" i="119" s="1"/>
  <c r="M464" i="119"/>
  <c r="G465" i="119"/>
  <c r="M465" i="119"/>
  <c r="G466" i="119"/>
  <c r="M466" i="119"/>
  <c r="O466" i="119" s="1"/>
  <c r="G467" i="119"/>
  <c r="M467" i="119"/>
  <c r="G468" i="119"/>
  <c r="O468" i="119"/>
  <c r="M468" i="119"/>
  <c r="G469" i="119"/>
  <c r="O469" i="119" s="1"/>
  <c r="M469" i="119"/>
  <c r="G470" i="119"/>
  <c r="M470" i="119"/>
  <c r="G471" i="119"/>
  <c r="O471" i="119" s="1"/>
  <c r="M471" i="119"/>
  <c r="G472" i="119"/>
  <c r="O472" i="119" s="1"/>
  <c r="M472" i="119"/>
  <c r="G473" i="119"/>
  <c r="M473" i="119"/>
  <c r="G474" i="119"/>
  <c r="M474" i="119"/>
  <c r="O474" i="119" s="1"/>
  <c r="G475" i="119"/>
  <c r="M475" i="119"/>
  <c r="G476" i="119"/>
  <c r="O476" i="119"/>
  <c r="M476" i="119"/>
  <c r="G477" i="119"/>
  <c r="O477" i="119" s="1"/>
  <c r="M477" i="119"/>
  <c r="G478" i="119"/>
  <c r="M478" i="119"/>
  <c r="G479" i="119"/>
  <c r="O479" i="119" s="1"/>
  <c r="M479" i="119"/>
  <c r="G480" i="119"/>
  <c r="M480" i="119"/>
  <c r="G481" i="119"/>
  <c r="O481" i="119" s="1"/>
  <c r="M481" i="119"/>
  <c r="G482" i="119"/>
  <c r="M482" i="119"/>
  <c r="O482" i="119" s="1"/>
  <c r="G483" i="119"/>
  <c r="O483" i="119" s="1"/>
  <c r="M483" i="119"/>
  <c r="G484" i="119"/>
  <c r="L484" i="119"/>
  <c r="L461" i="119" s="1"/>
  <c r="G485" i="119"/>
  <c r="O485" i="119" s="1"/>
  <c r="M485" i="119"/>
  <c r="G486" i="119"/>
  <c r="M486" i="119"/>
  <c r="O486" i="119" s="1"/>
  <c r="G487" i="119"/>
  <c r="O487" i="119" s="1"/>
  <c r="M487" i="119"/>
  <c r="G488" i="119"/>
  <c r="O488" i="119"/>
  <c r="M488" i="119"/>
  <c r="G489" i="119"/>
  <c r="M489" i="119"/>
  <c r="G490" i="119"/>
  <c r="M490" i="119"/>
  <c r="G491" i="119"/>
  <c r="M491" i="119"/>
  <c r="O491" i="119"/>
  <c r="G492" i="119"/>
  <c r="O492" i="119" s="1"/>
  <c r="M492" i="119"/>
  <c r="G493" i="119"/>
  <c r="M493" i="119"/>
  <c r="G494" i="119"/>
  <c r="M494" i="119"/>
  <c r="O494" i="119" s="1"/>
  <c r="G495" i="119"/>
  <c r="M495" i="119"/>
  <c r="G496" i="119"/>
  <c r="O496" i="119" s="1"/>
  <c r="M496" i="119"/>
  <c r="G497" i="119"/>
  <c r="M497" i="119"/>
  <c r="G498" i="119"/>
  <c r="M498" i="119"/>
  <c r="G499" i="119"/>
  <c r="M499" i="119"/>
  <c r="O499" i="119"/>
  <c r="G500" i="119"/>
  <c r="M500" i="119"/>
  <c r="G501" i="119"/>
  <c r="M501" i="119"/>
  <c r="G502" i="119"/>
  <c r="M502" i="119"/>
  <c r="O502" i="119" s="1"/>
  <c r="G503" i="119"/>
  <c r="M503" i="119"/>
  <c r="G504" i="119"/>
  <c r="O504" i="119"/>
  <c r="M504" i="119"/>
  <c r="G505" i="119"/>
  <c r="M505" i="119"/>
  <c r="G506" i="119"/>
  <c r="M506" i="119"/>
  <c r="G507" i="119"/>
  <c r="M507" i="119"/>
  <c r="G508" i="119"/>
  <c r="O508" i="119" s="1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O514" i="119" s="1"/>
  <c r="G515" i="119"/>
  <c r="M515" i="119"/>
  <c r="G516" i="119"/>
  <c r="O516" i="119"/>
  <c r="M516" i="119"/>
  <c r="G517" i="119"/>
  <c r="O517" i="119" s="1"/>
  <c r="M517" i="119"/>
  <c r="G518" i="119"/>
  <c r="M518" i="119"/>
  <c r="G519" i="119"/>
  <c r="O519" i="119" s="1"/>
  <c r="M519" i="119"/>
  <c r="G520" i="119"/>
  <c r="O520" i="119" s="1"/>
  <c r="M520" i="119"/>
  <c r="G521" i="119"/>
  <c r="M521" i="119"/>
  <c r="G522" i="119"/>
  <c r="M522" i="119"/>
  <c r="O522" i="119" s="1"/>
  <c r="G523" i="119"/>
  <c r="M523" i="119"/>
  <c r="G524" i="119"/>
  <c r="O524" i="119"/>
  <c r="M524" i="119"/>
  <c r="G525" i="119"/>
  <c r="O525" i="119" s="1"/>
  <c r="M525" i="119"/>
  <c r="G526" i="119"/>
  <c r="M526" i="119"/>
  <c r="G527" i="119"/>
  <c r="O527" i="119" s="1"/>
  <c r="M527" i="119"/>
  <c r="G528" i="119"/>
  <c r="O528" i="119" s="1"/>
  <c r="M528" i="119"/>
  <c r="G529" i="119"/>
  <c r="O529" i="119" s="1"/>
  <c r="M529" i="119"/>
  <c r="G530" i="119"/>
  <c r="M530" i="119"/>
  <c r="O530" i="119" s="1"/>
  <c r="G531" i="119"/>
  <c r="O531" i="119" s="1"/>
  <c r="M531" i="119"/>
  <c r="G532" i="119"/>
  <c r="M532" i="119"/>
  <c r="O532" i="119" s="1"/>
  <c r="G533" i="119"/>
  <c r="O533" i="119" s="1"/>
  <c r="M533" i="119"/>
  <c r="E538" i="119"/>
  <c r="F538" i="119"/>
  <c r="J538" i="119"/>
  <c r="K538" i="119"/>
  <c r="L538" i="119"/>
  <c r="N538" i="119"/>
  <c r="G539" i="119"/>
  <c r="M539" i="119"/>
  <c r="G540" i="119"/>
  <c r="M540" i="119"/>
  <c r="O540" i="119" s="1"/>
  <c r="G541" i="119"/>
  <c r="O541" i="119" s="1"/>
  <c r="M541" i="119"/>
  <c r="G542" i="119"/>
  <c r="O542" i="119"/>
  <c r="M542" i="119"/>
  <c r="G543" i="119"/>
  <c r="M543" i="119"/>
  <c r="G544" i="119"/>
  <c r="M544" i="119"/>
  <c r="G545" i="119"/>
  <c r="M545" i="119"/>
  <c r="G546" i="119"/>
  <c r="O546" i="119" s="1"/>
  <c r="M546" i="119"/>
  <c r="G547" i="119"/>
  <c r="M547" i="119"/>
  <c r="G548" i="119"/>
  <c r="M548" i="119"/>
  <c r="G549" i="119"/>
  <c r="M549" i="119"/>
  <c r="G550" i="119"/>
  <c r="M550" i="119"/>
  <c r="M538" i="119" s="1"/>
  <c r="G551" i="119"/>
  <c r="M551" i="119"/>
  <c r="G552" i="119"/>
  <c r="M552" i="119"/>
  <c r="O552" i="119" s="1"/>
  <c r="G553" i="119"/>
  <c r="M553" i="119"/>
  <c r="M554" i="119"/>
  <c r="O554" i="119"/>
  <c r="M555" i="119"/>
  <c r="O555" i="119"/>
  <c r="M556" i="119"/>
  <c r="O556" i="119"/>
  <c r="G557" i="119"/>
  <c r="M557" i="119"/>
  <c r="O557" i="119" s="1"/>
  <c r="G558" i="119"/>
  <c r="M558" i="119"/>
  <c r="G559" i="119"/>
  <c r="O559" i="119"/>
  <c r="M559" i="119"/>
  <c r="G560" i="119"/>
  <c r="O560" i="119" s="1"/>
  <c r="M560" i="119"/>
  <c r="G561" i="119"/>
  <c r="M561" i="119"/>
  <c r="G562" i="119"/>
  <c r="O562" i="119" s="1"/>
  <c r="M562" i="119"/>
  <c r="G563" i="119"/>
  <c r="O563" i="119" s="1"/>
  <c r="M563" i="119"/>
  <c r="G564" i="119"/>
  <c r="O564" i="119" s="1"/>
  <c r="M564" i="119"/>
  <c r="G565" i="119"/>
  <c r="M565" i="119"/>
  <c r="O565" i="119" s="1"/>
  <c r="G566" i="119"/>
  <c r="O566" i="119" s="1"/>
  <c r="M566" i="119"/>
  <c r="G567" i="119"/>
  <c r="M567" i="119"/>
  <c r="O567" i="119" s="1"/>
  <c r="G568" i="119"/>
  <c r="O568" i="119" s="1"/>
  <c r="M568" i="119"/>
  <c r="G569" i="119"/>
  <c r="M569" i="119"/>
  <c r="O569" i="119" s="1"/>
  <c r="G570" i="119"/>
  <c r="O570" i="119" s="1"/>
  <c r="M570" i="119"/>
  <c r="G571" i="119"/>
  <c r="O571" i="119"/>
  <c r="M571" i="119"/>
  <c r="G572" i="119"/>
  <c r="M572" i="119"/>
  <c r="G573" i="119"/>
  <c r="M573" i="119"/>
  <c r="G574" i="119"/>
  <c r="M574" i="119"/>
  <c r="G575" i="119"/>
  <c r="O575" i="119" s="1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O581" i="119" s="1"/>
  <c r="G582" i="119"/>
  <c r="M582" i="119"/>
  <c r="G583" i="119"/>
  <c r="O583" i="119"/>
  <c r="M583" i="119"/>
  <c r="G584" i="119"/>
  <c r="O584" i="119" s="1"/>
  <c r="M584" i="119"/>
  <c r="G585" i="119"/>
  <c r="M585" i="119"/>
  <c r="G586" i="119"/>
  <c r="O586" i="119" s="1"/>
  <c r="M586" i="119"/>
  <c r="G587" i="119"/>
  <c r="O587" i="119" s="1"/>
  <c r="M587" i="119"/>
  <c r="G588" i="119"/>
  <c r="M588" i="119"/>
  <c r="G589" i="119"/>
  <c r="M589" i="119"/>
  <c r="O589" i="119" s="1"/>
  <c r="G590" i="119"/>
  <c r="M590" i="119"/>
  <c r="G591" i="119"/>
  <c r="O591" i="119"/>
  <c r="M591" i="119"/>
  <c r="M592" i="119"/>
  <c r="O592" i="119" s="1"/>
  <c r="G593" i="119"/>
  <c r="M593" i="119"/>
  <c r="G594" i="119"/>
  <c r="O594" i="119"/>
  <c r="M594" i="119"/>
  <c r="G595" i="119"/>
  <c r="O595" i="119" s="1"/>
  <c r="M595" i="119"/>
  <c r="G596" i="119"/>
  <c r="M596" i="119"/>
  <c r="G597" i="119"/>
  <c r="O597" i="119" s="1"/>
  <c r="M597" i="119"/>
  <c r="G598" i="119"/>
  <c r="O598" i="119" s="1"/>
  <c r="M598" i="119"/>
  <c r="G599" i="119"/>
  <c r="M599" i="119"/>
  <c r="G600" i="119"/>
  <c r="M600" i="119"/>
  <c r="O600" i="119" s="1"/>
  <c r="G601" i="119"/>
  <c r="M601" i="119"/>
  <c r="G602" i="119"/>
  <c r="O602" i="119"/>
  <c r="M602" i="119"/>
  <c r="G603" i="119"/>
  <c r="O603" i="119" s="1"/>
  <c r="M603" i="119"/>
  <c r="G604" i="119"/>
  <c r="M604" i="119"/>
  <c r="G605" i="119"/>
  <c r="O605" i="119" s="1"/>
  <c r="M605" i="119"/>
  <c r="G606" i="119"/>
  <c r="O606" i="119" s="1"/>
  <c r="M606" i="119"/>
  <c r="G607" i="119"/>
  <c r="M607" i="119"/>
  <c r="G608" i="119"/>
  <c r="M608" i="119"/>
  <c r="O608" i="119" s="1"/>
  <c r="G609" i="119"/>
  <c r="M609" i="119"/>
  <c r="G610" i="119"/>
  <c r="O610" i="119"/>
  <c r="M610" i="119"/>
  <c r="F46" i="127"/>
  <c r="O8" i="127"/>
  <c r="K32" i="118"/>
  <c r="K5" i="118"/>
  <c r="K13" i="32" s="1"/>
  <c r="K19" i="32" s="1"/>
  <c r="O5" i="118"/>
  <c r="G155" i="118"/>
  <c r="G24" i="118"/>
  <c r="O3" i="118"/>
  <c r="K29" i="32" s="1"/>
  <c r="K39" i="32" s="1"/>
  <c r="K4" i="118"/>
  <c r="K35" i="118"/>
  <c r="P42" i="118"/>
  <c r="K14" i="118"/>
  <c r="O14" i="118" s="1"/>
  <c r="K6" i="118"/>
  <c r="K20" i="32" s="1"/>
  <c r="K25" i="32" s="1"/>
  <c r="O16" i="118"/>
  <c r="K2" i="32"/>
  <c r="K5" i="32" s="1"/>
  <c r="G107" i="118"/>
  <c r="G89" i="118"/>
  <c r="G68" i="118"/>
  <c r="G49" i="118"/>
  <c r="G42" i="118"/>
  <c r="U99" i="125"/>
  <c r="G126" i="127"/>
  <c r="O5" i="127"/>
  <c r="R1161" i="130"/>
  <c r="O1161" i="130"/>
  <c r="N511" i="130"/>
  <c r="O1029" i="130"/>
  <c r="N660" i="130"/>
  <c r="O857" i="130"/>
  <c r="O480" i="129"/>
  <c r="O482" i="129"/>
  <c r="O484" i="129"/>
  <c r="O486" i="129"/>
  <c r="O492" i="129"/>
  <c r="O494" i="129"/>
  <c r="O49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68" i="129"/>
  <c r="O672" i="129"/>
  <c r="O676" i="129"/>
  <c r="O612" i="129"/>
  <c r="O616" i="129"/>
  <c r="O620" i="129"/>
  <c r="O624" i="129"/>
  <c r="O628" i="129"/>
  <c r="O632" i="129"/>
  <c r="O636" i="129"/>
  <c r="O640" i="129"/>
  <c r="O644" i="129"/>
  <c r="O648" i="129"/>
  <c r="O652" i="129"/>
  <c r="O656" i="129"/>
  <c r="O662" i="129"/>
  <c r="O666" i="129"/>
  <c r="O670" i="129"/>
  <c r="O674" i="129"/>
  <c r="O678" i="129"/>
  <c r="O315" i="129"/>
  <c r="O498" i="129"/>
  <c r="L458" i="129"/>
  <c r="O500" i="129"/>
  <c r="O278" i="129"/>
  <c r="O554" i="129"/>
  <c r="O558" i="129"/>
  <c r="O560" i="129"/>
  <c r="O562" i="129"/>
  <c r="O566" i="129"/>
  <c r="O596" i="129"/>
  <c r="O604" i="129"/>
  <c r="O609" i="129"/>
  <c r="O20" i="129"/>
  <c r="O54" i="129"/>
  <c r="O60" i="129"/>
  <c r="O493" i="129"/>
  <c r="O499" i="129"/>
  <c r="O25" i="129"/>
  <c r="O29" i="129"/>
  <c r="O163" i="129"/>
  <c r="O362" i="129"/>
  <c r="O378" i="129"/>
  <c r="O382" i="129"/>
  <c r="O384" i="129"/>
  <c r="O386" i="129"/>
  <c r="O390" i="129"/>
  <c r="O392" i="129"/>
  <c r="O394" i="129"/>
  <c r="O402" i="129"/>
  <c r="O404" i="129"/>
  <c r="O406" i="129"/>
  <c r="O408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68" i="129"/>
  <c r="O476" i="129"/>
  <c r="O544" i="129"/>
  <c r="O573" i="129"/>
  <c r="O120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O262" i="129"/>
  <c r="L397" i="129"/>
  <c r="L328" i="129" s="1"/>
  <c r="O409" i="129"/>
  <c r="O419" i="129"/>
  <c r="O421" i="129"/>
  <c r="O423" i="129"/>
  <c r="O425" i="129"/>
  <c r="O431" i="129"/>
  <c r="O437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30" i="129"/>
  <c r="O332" i="129"/>
  <c r="O345" i="129"/>
  <c r="O371" i="129"/>
  <c r="O373" i="129"/>
  <c r="O377" i="129"/>
  <c r="O417" i="129"/>
  <c r="O443" i="129"/>
  <c r="O462" i="129"/>
  <c r="O489" i="129"/>
  <c r="O513" i="129"/>
  <c r="O515" i="129"/>
  <c r="O525" i="129"/>
  <c r="O535" i="129"/>
  <c r="O552" i="129"/>
  <c r="O76" i="129"/>
  <c r="O78" i="129"/>
  <c r="O124" i="129"/>
  <c r="M179" i="129"/>
  <c r="O283" i="129"/>
  <c r="O285" i="129"/>
  <c r="O289" i="129"/>
  <c r="O293" i="129"/>
  <c r="O297" i="129"/>
  <c r="O299" i="129"/>
  <c r="O301" i="129"/>
  <c r="O317" i="129"/>
  <c r="O342" i="129"/>
  <c r="O387" i="129"/>
  <c r="O389" i="129"/>
  <c r="O505" i="129"/>
  <c r="O597" i="129"/>
  <c r="O603" i="129"/>
  <c r="O605" i="129"/>
  <c r="O32" i="129"/>
  <c r="O36" i="129"/>
  <c r="O67" i="129"/>
  <c r="O83" i="129"/>
  <c r="O85" i="129"/>
  <c r="O92" i="129"/>
  <c r="O94" i="129"/>
  <c r="O108" i="129"/>
  <c r="O112" i="129"/>
  <c r="O121" i="129"/>
  <c r="O129" i="129"/>
  <c r="O162" i="129"/>
  <c r="O279" i="129"/>
  <c r="O309" i="129"/>
  <c r="O321" i="129"/>
  <c r="O329" i="129"/>
  <c r="O333" i="129"/>
  <c r="O335" i="129"/>
  <c r="O337" i="129"/>
  <c r="O339" i="129"/>
  <c r="O366" i="129"/>
  <c r="O368" i="129"/>
  <c r="O370" i="129"/>
  <c r="O401" i="129"/>
  <c r="O403" i="129"/>
  <c r="O405" i="129"/>
  <c r="O407" i="129"/>
  <c r="O430" i="129"/>
  <c r="O463" i="129"/>
  <c r="O465" i="129"/>
  <c r="O467" i="129"/>
  <c r="O469" i="129"/>
  <c r="O471" i="129"/>
  <c r="O473" i="129"/>
  <c r="O475" i="129"/>
  <c r="O477" i="129"/>
  <c r="O510" i="129"/>
  <c r="O512" i="129"/>
  <c r="O516" i="129"/>
  <c r="O518" i="129"/>
  <c r="O524" i="129"/>
  <c r="O536" i="129"/>
  <c r="O553" i="129"/>
  <c r="O585" i="129"/>
  <c r="O588" i="129"/>
  <c r="O590" i="129"/>
  <c r="O592" i="129"/>
  <c r="O594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29" i="129"/>
  <c r="O440" i="129"/>
  <c r="O442" i="129"/>
  <c r="O444" i="129"/>
  <c r="O451" i="129"/>
  <c r="O488" i="129"/>
  <c r="O490" i="129"/>
  <c r="O497" i="129"/>
  <c r="O501" i="129"/>
  <c r="O520" i="129"/>
  <c r="O529" i="129"/>
  <c r="O538" i="129"/>
  <c r="O540" i="129"/>
  <c r="O555" i="129"/>
  <c r="O571" i="129"/>
  <c r="O582" i="129"/>
  <c r="O593" i="129"/>
  <c r="M117" i="129"/>
  <c r="O140" i="129"/>
  <c r="O266" i="129"/>
  <c r="O346" i="129"/>
  <c r="O348" i="129"/>
  <c r="O363" i="129"/>
  <c r="O379" i="129"/>
  <c r="O460" i="129"/>
  <c r="O464" i="129"/>
  <c r="O470" i="129"/>
  <c r="O483" i="129"/>
  <c r="O568" i="129"/>
  <c r="O577" i="129"/>
  <c r="O601" i="129"/>
  <c r="O21" i="129"/>
  <c r="O42" i="129"/>
  <c r="O44" i="129"/>
  <c r="O46" i="129"/>
  <c r="O50" i="129"/>
  <c r="O52" i="129"/>
  <c r="O57" i="129"/>
  <c r="O64" i="129"/>
  <c r="O70" i="129"/>
  <c r="O77" i="129"/>
  <c r="O137" i="129"/>
  <c r="O139" i="129"/>
  <c r="O141" i="129"/>
  <c r="O167" i="129"/>
  <c r="O169" i="129"/>
  <c r="O171" i="129"/>
  <c r="O255" i="129"/>
  <c r="O257" i="129"/>
  <c r="O261" i="129"/>
  <c r="O265" i="129"/>
  <c r="O290" i="129"/>
  <c r="O324" i="129"/>
  <c r="O358" i="129"/>
  <c r="O360" i="129"/>
  <c r="O369" i="129"/>
  <c r="O374" i="129"/>
  <c r="O376" i="129"/>
  <c r="O385" i="129"/>
  <c r="O398" i="129"/>
  <c r="O400" i="129"/>
  <c r="O411" i="129"/>
  <c r="O413" i="129"/>
  <c r="O415" i="129"/>
  <c r="O422" i="129"/>
  <c r="O426" i="129"/>
  <c r="O428" i="129"/>
  <c r="O435" i="129"/>
  <c r="O439" i="129"/>
  <c r="O445" i="129"/>
  <c r="O459" i="129"/>
  <c r="O472" i="129"/>
  <c r="O478" i="129"/>
  <c r="O485" i="129"/>
  <c r="O491" i="129"/>
  <c r="O502" i="129"/>
  <c r="O504" i="129"/>
  <c r="O517" i="129"/>
  <c r="O521" i="129"/>
  <c r="O523" i="129"/>
  <c r="O526" i="129"/>
  <c r="O528" i="129"/>
  <c r="O541" i="129"/>
  <c r="O543" i="129"/>
  <c r="O546" i="129"/>
  <c r="O548" i="129"/>
  <c r="O563" i="129"/>
  <c r="O579" i="129"/>
  <c r="O581" i="129"/>
  <c r="O598" i="129"/>
  <c r="O600" i="129"/>
  <c r="O602" i="129"/>
  <c r="O33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03" i="129"/>
  <c r="O319" i="129"/>
  <c r="G63" i="129"/>
  <c r="O100" i="129"/>
  <c r="O102" i="129"/>
  <c r="O109" i="129"/>
  <c r="O122" i="129"/>
  <c r="O131" i="129"/>
  <c r="O138" i="129"/>
  <c r="O147" i="129"/>
  <c r="O154" i="129"/>
  <c r="O156" i="129"/>
  <c r="O161" i="129"/>
  <c r="O168" i="129"/>
  <c r="O170" i="129"/>
  <c r="O251" i="129"/>
  <c r="O260" i="129"/>
  <c r="O270" i="129"/>
  <c r="O291" i="129"/>
  <c r="O298" i="129"/>
  <c r="O307" i="129"/>
  <c r="O318" i="129"/>
  <c r="O323" i="129"/>
  <c r="O334" i="129"/>
  <c r="O343" i="129"/>
  <c r="O350" i="129"/>
  <c r="O506" i="129"/>
  <c r="O514" i="129"/>
  <c r="O522" i="129"/>
  <c r="O530" i="129"/>
  <c r="O542" i="129"/>
  <c r="O12" i="129"/>
  <c r="M11" i="129"/>
  <c r="O18" i="129"/>
  <c r="O23" i="129"/>
  <c r="O34" i="129"/>
  <c r="O40" i="129"/>
  <c r="O45" i="129"/>
  <c r="O47" i="129"/>
  <c r="O56" i="129"/>
  <c r="O61" i="129"/>
  <c r="O69" i="129"/>
  <c r="O71" i="129"/>
  <c r="O73" i="129"/>
  <c r="O80" i="129"/>
  <c r="O87" i="129"/>
  <c r="O90" i="129"/>
  <c r="O97" i="129"/>
  <c r="O106" i="129"/>
  <c r="G117" i="129"/>
  <c r="O126" i="129"/>
  <c r="O128" i="129"/>
  <c r="O135" i="129"/>
  <c r="O142" i="129"/>
  <c r="O144" i="129"/>
  <c r="O151" i="129"/>
  <c r="O158" i="129"/>
  <c r="O160" i="129"/>
  <c r="O165" i="129"/>
  <c r="O172" i="129"/>
  <c r="O174" i="129"/>
  <c r="G247" i="129"/>
  <c r="O268" i="129"/>
  <c r="O277" i="129"/>
  <c r="O280" i="129"/>
  <c r="O286" i="129"/>
  <c r="O288" i="129"/>
  <c r="O295" i="129"/>
  <c r="O302" i="129"/>
  <c r="O304" i="129"/>
  <c r="O313" i="129"/>
  <c r="O322" i="129"/>
  <c r="O338" i="129"/>
  <c r="O340" i="129"/>
  <c r="O347" i="129"/>
  <c r="O354" i="129"/>
  <c r="O356" i="129"/>
  <c r="O359" i="129"/>
  <c r="O364" i="129"/>
  <c r="O367" i="129"/>
  <c r="O372" i="129"/>
  <c r="O375" i="129"/>
  <c r="O380" i="129"/>
  <c r="O383" i="129"/>
  <c r="O388" i="129"/>
  <c r="O391" i="129"/>
  <c r="O559" i="129"/>
  <c r="O567" i="129"/>
  <c r="O575" i="129"/>
  <c r="O583" i="129"/>
  <c r="O5" i="129"/>
  <c r="O66" i="129"/>
  <c r="G179" i="129"/>
  <c r="O272" i="129"/>
  <c r="O284" i="129"/>
  <c r="O300" i="129"/>
  <c r="O336" i="129"/>
  <c r="O352" i="129"/>
  <c r="M533" i="129"/>
  <c r="O584" i="129"/>
  <c r="O15" i="129"/>
  <c r="O65" i="129"/>
  <c r="O331" i="129"/>
  <c r="O399" i="129"/>
  <c r="G397" i="129"/>
  <c r="G328" i="129" s="1"/>
  <c r="O433" i="129"/>
  <c r="O441" i="129"/>
  <c r="O449" i="129"/>
  <c r="G458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M247" i="129"/>
  <c r="O271" i="129"/>
  <c r="O292" i="129"/>
  <c r="O308" i="129"/>
  <c r="O344" i="129"/>
  <c r="O556" i="129"/>
  <c r="O564" i="129"/>
  <c r="O572" i="129"/>
  <c r="O580" i="129"/>
  <c r="O539" i="119"/>
  <c r="G461" i="119"/>
  <c r="M430" i="119"/>
  <c r="O180" i="119"/>
  <c r="O120" i="119"/>
  <c r="G117" i="119"/>
  <c r="P174" i="16"/>
  <c r="P180" i="16" s="1"/>
  <c r="P195" i="16"/>
  <c r="P175" i="16"/>
  <c r="O401" i="119"/>
  <c r="O381" i="119"/>
  <c r="O349" i="119"/>
  <c r="O333" i="119"/>
  <c r="O305" i="119"/>
  <c r="O289" i="119"/>
  <c r="O266" i="119"/>
  <c r="O154" i="119"/>
  <c r="O138" i="119"/>
  <c r="O100" i="119"/>
  <c r="O130" i="119"/>
  <c r="O104" i="119"/>
  <c r="O71" i="119"/>
  <c r="O39" i="119"/>
  <c r="O18" i="119"/>
  <c r="O4" i="119"/>
  <c r="J3" i="119"/>
  <c r="C47" i="110"/>
  <c r="F54" i="112"/>
  <c r="U11" i="112"/>
  <c r="X11" i="112" s="1"/>
  <c r="T1" i="112"/>
  <c r="H1" i="112"/>
  <c r="D1" i="112"/>
  <c r="T84" i="125"/>
  <c r="U6" i="125"/>
  <c r="X6" i="125"/>
  <c r="F36" i="125" s="1"/>
  <c r="J1" i="125"/>
  <c r="D41" i="120"/>
  <c r="X116" i="112"/>
  <c r="X3" i="112"/>
  <c r="E24" i="126"/>
  <c r="D23" i="126"/>
  <c r="O47" i="119"/>
  <c r="O26" i="119"/>
  <c r="O12" i="119"/>
  <c r="R1029" i="124"/>
  <c r="H42" i="110"/>
  <c r="H41" i="110" s="1"/>
  <c r="C41" i="110"/>
  <c r="H42" i="120"/>
  <c r="I5" i="120"/>
  <c r="U8" i="112"/>
  <c r="X8" i="112"/>
  <c r="U14" i="125"/>
  <c r="X14" i="125" s="1"/>
  <c r="U12" i="125"/>
  <c r="X12" i="125" s="1"/>
  <c r="F40" i="125" s="1"/>
  <c r="F1" i="125"/>
  <c r="D1" i="125"/>
  <c r="F185" i="126"/>
  <c r="O64" i="119"/>
  <c r="H51" i="110"/>
  <c r="H44" i="110"/>
  <c r="V117" i="112"/>
  <c r="V118" i="112" s="1"/>
  <c r="X102" i="112"/>
  <c r="U27" i="112"/>
  <c r="X27" i="112" s="1"/>
  <c r="F57" i="112" s="1"/>
  <c r="U15" i="112"/>
  <c r="X15" i="112"/>
  <c r="V100" i="125"/>
  <c r="U5" i="125"/>
  <c r="X5" i="125"/>
  <c r="F35" i="125" s="1"/>
  <c r="N1" i="125"/>
  <c r="U3" i="125"/>
  <c r="X3" i="125" s="1"/>
  <c r="F32" i="125" s="1"/>
  <c r="F203" i="126"/>
  <c r="O189" i="16"/>
  <c r="U28" i="112"/>
  <c r="X28" i="112" s="1"/>
  <c r="F58" i="112" s="1"/>
  <c r="X18" i="125"/>
  <c r="H42" i="125" s="1"/>
  <c r="H44" i="125" s="1"/>
  <c r="U17" i="125"/>
  <c r="X17" i="125" s="1"/>
  <c r="F43" i="125" s="1"/>
  <c r="U13" i="125"/>
  <c r="X13" i="125"/>
  <c r="B192" i="16"/>
  <c r="L188" i="16"/>
  <c r="L194" i="16" s="1"/>
  <c r="L174" i="16" s="1"/>
  <c r="D189" i="16"/>
  <c r="K174" i="16"/>
  <c r="K180" i="16" s="1"/>
  <c r="K195" i="16"/>
  <c r="R154" i="16"/>
  <c r="O3" i="109"/>
  <c r="F137" i="109"/>
  <c r="G143" i="109" s="1"/>
  <c r="Q188" i="16"/>
  <c r="Q194" i="16"/>
  <c r="Q195" i="16" s="1"/>
  <c r="Q175" i="16" s="1"/>
  <c r="Q208" i="16"/>
  <c r="Q189" i="16" s="1"/>
  <c r="U16" i="125"/>
  <c r="X16" i="125" s="1"/>
  <c r="U11" i="125"/>
  <c r="X11" i="125"/>
  <c r="U10" i="125"/>
  <c r="X10" i="125" s="1"/>
  <c r="U9" i="125"/>
  <c r="X9" i="125"/>
  <c r="U8" i="125"/>
  <c r="X8" i="125" s="1"/>
  <c r="U4" i="125"/>
  <c r="X4" i="125" s="1"/>
  <c r="R153" i="16"/>
  <c r="G154" i="109"/>
  <c r="G102" i="109"/>
  <c r="G59" i="109"/>
  <c r="R143" i="16"/>
  <c r="O5" i="109"/>
  <c r="K4" i="109"/>
  <c r="K6" i="109"/>
  <c r="K13" i="109"/>
  <c r="K16" i="109" s="1"/>
  <c r="H47" i="15"/>
  <c r="D38" i="15"/>
  <c r="D40" i="15" s="1"/>
  <c r="D42" i="15" s="1"/>
  <c r="F21" i="15"/>
  <c r="D70" i="15"/>
  <c r="D72" i="15" s="1"/>
  <c r="H72" i="15" s="1"/>
  <c r="D52" i="15"/>
  <c r="D54" i="15" s="1"/>
  <c r="H53" i="15" s="1"/>
  <c r="K175" i="16"/>
  <c r="Z100" i="125"/>
  <c r="V103" i="125"/>
  <c r="Z118" i="112"/>
  <c r="V121" i="112"/>
  <c r="L195" i="16"/>
  <c r="L180" i="16"/>
  <c r="L181" i="16" s="1"/>
  <c r="L161" i="16" s="1"/>
  <c r="F51" i="112"/>
  <c r="K160" i="16" l="1"/>
  <c r="K166" i="16" s="1"/>
  <c r="K167" i="16" s="1"/>
  <c r="K181" i="16"/>
  <c r="K161" i="16" s="1"/>
  <c r="P181" i="16"/>
  <c r="P161" i="16" s="1"/>
  <c r="P160" i="16"/>
  <c r="P166" i="16" s="1"/>
  <c r="P167" i="16" s="1"/>
  <c r="K12" i="118"/>
  <c r="F70" i="15"/>
  <c r="G63" i="119"/>
  <c r="Q174" i="16"/>
  <c r="Q180" i="16" s="1"/>
  <c r="Q160" i="16" s="1"/>
  <c r="Q166" i="16" s="1"/>
  <c r="Q167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2" i="15"/>
  <c r="F53" i="15" s="1"/>
  <c r="F39" i="125"/>
  <c r="M247" i="119"/>
  <c r="K6" i="32"/>
  <c r="K12" i="32" s="1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03" i="16"/>
  <c r="F160" i="16"/>
  <c r="F166" i="16" s="1"/>
  <c r="F167" i="16" s="1"/>
  <c r="J169" i="16" s="1"/>
  <c r="F181" i="16"/>
  <c r="J182" i="16" s="1"/>
  <c r="L160" i="16"/>
  <c r="L166" i="16" s="1"/>
  <c r="L167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188" i="16"/>
  <c r="O194" i="16" s="1"/>
  <c r="D29" i="16"/>
  <c r="B29" i="16" s="1"/>
  <c r="O4" i="118"/>
  <c r="K40" i="32" s="1"/>
  <c r="K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46" i="15"/>
  <c r="F47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R1161" i="124"/>
  <c r="O1029" i="124"/>
  <c r="N141" i="124"/>
  <c r="E41" i="110"/>
  <c r="I35" i="110"/>
  <c r="I23" i="110"/>
  <c r="I11" i="110"/>
  <c r="F41" i="120"/>
  <c r="I35" i="120"/>
  <c r="I23" i="120"/>
  <c r="I11" i="120"/>
  <c r="I1" i="120" s="1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64" i="15"/>
  <c r="D66" i="15" s="1"/>
  <c r="H66" i="15" s="1"/>
  <c r="O104" i="129"/>
  <c r="O613" i="129"/>
  <c r="O617" i="129"/>
  <c r="O625" i="129"/>
  <c r="O633" i="129"/>
  <c r="O641" i="129"/>
  <c r="O649" i="129"/>
  <c r="O653" i="129"/>
  <c r="O657" i="129"/>
  <c r="G51" i="32"/>
  <c r="O461" i="119"/>
  <c r="O3" i="119"/>
  <c r="H41" i="15"/>
  <c r="D32" i="15"/>
  <c r="D34" i="15" s="1"/>
  <c r="D36" i="15" s="1"/>
  <c r="Q181" i="16"/>
  <c r="Q161" i="16" s="1"/>
  <c r="L175" i="16"/>
  <c r="O538" i="119"/>
  <c r="O400" i="119"/>
  <c r="O328" i="119"/>
  <c r="P18" i="109"/>
  <c r="F38" i="125"/>
  <c r="F53" i="112"/>
  <c r="X1" i="112"/>
  <c r="M11" i="119"/>
  <c r="K17" i="118"/>
  <c r="K19" i="118" s="1"/>
  <c r="O248" i="119"/>
  <c r="O161" i="119"/>
  <c r="O137" i="119"/>
  <c r="O127" i="119"/>
  <c r="O122" i="119"/>
  <c r="O91" i="119"/>
  <c r="O66" i="119"/>
  <c r="O17" i="119"/>
  <c r="M179" i="119"/>
  <c r="U1" i="125"/>
  <c r="U100" i="125" s="1"/>
  <c r="X100" i="125" s="1"/>
  <c r="O252" i="119"/>
  <c r="O166" i="119"/>
  <c r="O141" i="119"/>
  <c r="O126" i="119"/>
  <c r="O123" i="119"/>
  <c r="O117" i="119" s="1"/>
  <c r="O86" i="119"/>
  <c r="O65" i="119"/>
  <c r="O61" i="119"/>
  <c r="O27" i="119"/>
  <c r="N660" i="124"/>
  <c r="F61" i="112"/>
  <c r="F55" i="112"/>
  <c r="O857" i="124"/>
  <c r="F56" i="112"/>
  <c r="F161" i="16"/>
  <c r="F164" i="16" s="1"/>
  <c r="B155" i="16"/>
  <c r="G142" i="118"/>
  <c r="O32" i="118"/>
  <c r="F59" i="112"/>
  <c r="N195" i="16"/>
  <c r="N174" i="16"/>
  <c r="N180" i="16" s="1"/>
  <c r="O24" i="109"/>
  <c r="K17" i="109" s="1"/>
  <c r="K18" i="109" s="1"/>
  <c r="N511" i="124"/>
  <c r="C67" i="110"/>
  <c r="I1" i="110"/>
  <c r="H1" i="110"/>
  <c r="C65" i="120"/>
  <c r="C67" i="120" s="1"/>
  <c r="C53" i="120"/>
  <c r="C41" i="120"/>
  <c r="X109" i="112"/>
  <c r="K30" i="109"/>
  <c r="K20" i="109" s="1"/>
  <c r="K21" i="109" s="1"/>
  <c r="G24" i="109"/>
  <c r="O27" i="129"/>
  <c r="O11" i="129" s="1"/>
  <c r="J1" i="112"/>
  <c r="R195" i="16"/>
  <c r="R175" i="16" s="1"/>
  <c r="R140" i="16"/>
  <c r="O8" i="118"/>
  <c r="O10" i="118" s="1"/>
  <c r="AY318" i="32"/>
  <c r="AE36" i="32"/>
  <c r="AA34" i="32"/>
  <c r="D41" i="110"/>
  <c r="X98" i="125"/>
  <c r="O86" i="129"/>
  <c r="H44" i="120"/>
  <c r="H41" i="120" s="1"/>
  <c r="N208" i="16"/>
  <c r="O1515" i="130"/>
  <c r="D161" i="16"/>
  <c r="G49" i="127"/>
  <c r="K34" i="127"/>
  <c r="O1353" i="130"/>
  <c r="U1515" i="130"/>
  <c r="R1515" i="130"/>
  <c r="O3" i="127"/>
  <c r="G33" i="32" s="1"/>
  <c r="G43" i="32" s="1"/>
  <c r="K13" i="127"/>
  <c r="G153" i="127"/>
  <c r="P35" i="127"/>
  <c r="K4" i="127"/>
  <c r="G68" i="127"/>
  <c r="K6" i="127"/>
  <c r="C54" i="32" s="1"/>
  <c r="G105" i="127"/>
  <c r="P41" i="127"/>
  <c r="O13" i="127"/>
  <c r="P19" i="127" s="1"/>
  <c r="K16" i="127"/>
  <c r="K18" i="127" s="1"/>
  <c r="G2" i="32"/>
  <c r="G5" i="32" s="1"/>
  <c r="O6" i="127"/>
  <c r="G52" i="32" s="1"/>
  <c r="G54" i="32" s="1"/>
  <c r="BG414" i="32"/>
  <c r="S38" i="32"/>
  <c r="W36" i="32"/>
  <c r="O35" i="32"/>
  <c r="W15" i="32"/>
  <c r="BH578" i="32"/>
  <c r="BG469" i="32"/>
  <c r="BC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247" i="129" s="1"/>
  <c r="O349" i="129"/>
  <c r="O357" i="129"/>
  <c r="O508" i="129"/>
  <c r="O565" i="129"/>
  <c r="O533" i="129" s="1"/>
  <c r="O589" i="129"/>
  <c r="O10" i="129"/>
  <c r="O3" i="129" s="1"/>
  <c r="M3" i="129"/>
  <c r="O6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G13" i="32" s="1"/>
  <c r="G19" i="32" s="1"/>
  <c r="G166" i="127"/>
  <c r="P31" i="127"/>
  <c r="K20" i="127"/>
  <c r="U103" i="125"/>
  <c r="G3" i="128"/>
  <c r="M608" i="129"/>
  <c r="R1029" i="130"/>
  <c r="N9" i="130"/>
  <c r="P660" i="130"/>
  <c r="C6" i="130"/>
  <c r="N141" i="130"/>
  <c r="N281" i="130"/>
  <c r="F64" i="15" l="1"/>
  <c r="F65" i="15" s="1"/>
  <c r="U1" i="112"/>
  <c r="U118" i="112" s="1"/>
  <c r="M461" i="119"/>
  <c r="F42" i="125"/>
  <c r="O63" i="119"/>
  <c r="O174" i="16"/>
  <c r="O195" i="16"/>
  <c r="O175" i="16" s="1"/>
  <c r="K164" i="16"/>
  <c r="R168" i="16" s="1"/>
  <c r="O608" i="129"/>
  <c r="O11" i="119"/>
  <c r="F44" i="125"/>
  <c r="F45" i="125" s="1"/>
  <c r="E53" i="15"/>
  <c r="F54" i="15"/>
  <c r="F72" i="15"/>
  <c r="I72" i="15" s="1"/>
  <c r="F71" i="15"/>
  <c r="E71" i="15" s="1"/>
  <c r="E72" i="15" s="1"/>
  <c r="G72" i="15" s="1"/>
  <c r="D141" i="16" s="1"/>
  <c r="D143" i="16" s="1"/>
  <c r="B143" i="16" s="1"/>
  <c r="W99" i="125"/>
  <c r="X99" i="125" s="1"/>
  <c r="X84" i="125"/>
  <c r="F48" i="15"/>
  <c r="F38" i="15" s="1"/>
  <c r="E47" i="15"/>
  <c r="O458" i="129"/>
  <c r="K19" i="109"/>
  <c r="K32" i="109"/>
  <c r="N175" i="16"/>
  <c r="B195" i="16"/>
  <c r="B175" i="16" s="1"/>
  <c r="F62" i="112"/>
  <c r="F63" i="112" s="1"/>
  <c r="B164" i="16"/>
  <c r="J168" i="16"/>
  <c r="S168" i="16" s="1"/>
  <c r="D26" i="15"/>
  <c r="D28" i="15" s="1"/>
  <c r="D30" i="15" s="1"/>
  <c r="H35" i="15"/>
  <c r="O328" i="129"/>
  <c r="O247" i="119"/>
  <c r="K22" i="118"/>
  <c r="R196" i="16"/>
  <c r="N189" i="16"/>
  <c r="B208" i="16"/>
  <c r="B189" i="16" s="1"/>
  <c r="R209" i="16"/>
  <c r="C61" i="120"/>
  <c r="N160" i="16"/>
  <c r="N166" i="16" s="1"/>
  <c r="N167" i="16" s="1"/>
  <c r="N181" i="16"/>
  <c r="P660" i="124"/>
  <c r="K20" i="118"/>
  <c r="K33" i="118"/>
  <c r="K21" i="127"/>
  <c r="G20" i="32"/>
  <c r="G29" i="32" s="1"/>
  <c r="G6" i="32"/>
  <c r="G12" i="32" s="1"/>
  <c r="K11" i="127"/>
  <c r="O117" i="129"/>
  <c r="K19" i="127"/>
  <c r="K32" i="127"/>
  <c r="E54" i="15" l="1"/>
  <c r="H54" i="15" s="1"/>
  <c r="H52" i="15"/>
  <c r="H46" i="15"/>
  <c r="E48" i="15"/>
  <c r="X118" i="112"/>
  <c r="U121" i="112"/>
  <c r="F66" i="15"/>
  <c r="I66" i="15" s="1"/>
  <c r="E65" i="15"/>
  <c r="E66" i="15" s="1"/>
  <c r="G66" i="15" s="1"/>
  <c r="D129" i="16" s="1"/>
  <c r="D131" i="16" s="1"/>
  <c r="B131" i="16" s="1"/>
  <c r="D20" i="15"/>
  <c r="D22" i="15" s="1"/>
  <c r="D24" i="15" s="1"/>
  <c r="H29" i="15"/>
  <c r="N161" i="16"/>
  <c r="B181" i="16"/>
  <c r="B161" i="16" s="1"/>
  <c r="R182" i="16"/>
  <c r="R169" i="16"/>
  <c r="B167" i="16"/>
  <c r="B149" i="16" s="1"/>
  <c r="K35" i="109"/>
  <c r="K33" i="109"/>
  <c r="K36" i="118"/>
  <c r="K34" i="118"/>
  <c r="K33" i="127"/>
  <c r="K35" i="127"/>
  <c r="H48" i="15" l="1"/>
  <c r="E38" i="15"/>
  <c r="O11" i="118"/>
  <c r="O12" i="118" s="1"/>
  <c r="P12" i="118" s="1"/>
  <c r="K37" i="118"/>
  <c r="K36" i="109"/>
  <c r="O9" i="109"/>
  <c r="O10" i="109" s="1"/>
  <c r="P10" i="109" s="1"/>
  <c r="H23" i="15"/>
  <c r="D14" i="15"/>
  <c r="D16" i="15" s="1"/>
  <c r="D18" i="15" s="1"/>
  <c r="K36" i="127"/>
  <c r="O10" i="127"/>
  <c r="O11" i="127" s="1"/>
  <c r="P11" i="127" s="1"/>
  <c r="E40" i="15" l="1"/>
  <c r="F40" i="15" s="1"/>
  <c r="F41" i="15" s="1"/>
  <c r="D8" i="15"/>
  <c r="D10" i="15" s="1"/>
  <c r="D12" i="15" s="1"/>
  <c r="H17" i="15"/>
  <c r="E41" i="15" l="1"/>
  <c r="F42" i="15"/>
  <c r="F32" i="15" s="1"/>
  <c r="D2" i="15"/>
  <c r="D4" i="15" s="1"/>
  <c r="D6" i="15" s="1"/>
  <c r="H5" i="15" s="1"/>
  <c r="H11" i="15"/>
  <c r="H40" i="15" l="1"/>
  <c r="E42" i="15"/>
  <c r="E32" i="15" l="1"/>
  <c r="H42" i="15"/>
  <c r="E34" i="15" l="1"/>
  <c r="F34" i="15" s="1"/>
  <c r="F35" i="15" s="1"/>
  <c r="F36" i="15" l="1"/>
  <c r="F26" i="15" s="1"/>
  <c r="E35" i="15"/>
  <c r="H34" i="15" l="1"/>
  <c r="E36" i="15"/>
  <c r="H36" i="15" l="1"/>
  <c r="E26" i="15"/>
  <c r="E28" i="15" l="1"/>
  <c r="F28" i="15" s="1"/>
  <c r="F29" i="15" s="1"/>
  <c r="F30" i="15" l="1"/>
  <c r="F20" i="15" s="1"/>
  <c r="E29" i="15"/>
  <c r="H28" i="15" l="1"/>
  <c r="E30" i="15"/>
  <c r="H30" i="15" l="1"/>
  <c r="E20" i="15"/>
  <c r="E22" i="15" l="1"/>
  <c r="F22" i="15" s="1"/>
  <c r="F23" i="15" s="1"/>
  <c r="F24" i="15" l="1"/>
  <c r="F14" i="15" s="1"/>
  <c r="E23" i="15"/>
  <c r="H22" i="15" l="1"/>
  <c r="E24" i="15"/>
  <c r="E14" i="15" l="1"/>
  <c r="H24" i="15"/>
  <c r="E16" i="15" l="1"/>
  <c r="F16" i="15" s="1"/>
  <c r="F17" i="15" s="1"/>
  <c r="F18" i="15" l="1"/>
  <c r="F8" i="15" s="1"/>
  <c r="E17" i="15"/>
  <c r="H16" i="15" l="1"/>
  <c r="E18" i="15"/>
  <c r="H18" i="15" l="1"/>
  <c r="E8" i="15"/>
  <c r="E10" i="15" l="1"/>
  <c r="F10" i="15" s="1"/>
  <c r="F11" i="15" s="1"/>
  <c r="E11" i="15" l="1"/>
  <c r="F12" i="15"/>
  <c r="F2" i="15" s="1"/>
  <c r="H10" i="15" l="1"/>
  <c r="E12" i="15"/>
  <c r="H12" i="15" l="1"/>
  <c r="E2" i="15"/>
  <c r="E4" i="15" l="1"/>
  <c r="F4" i="15" s="1"/>
  <c r="F5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 shapeId="0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win764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8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9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0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1.xml><?xml version="1.0" encoding="utf-8"?>
<comments xmlns="http://schemas.openxmlformats.org/spreadsheetml/2006/main">
  <authors>
    <author>david</author>
  </authors>
  <commentList>
    <comment ref="U20" authorId="0" shape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2.xml><?xml version="1.0" encoding="utf-8"?>
<comments xmlns="http://schemas.openxmlformats.org/spreadsheetml/2006/main">
  <authors>
    <author>dv-10</author>
    <author>david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3.xml><?xml version="1.0" encoding="utf-8"?>
<comments xmlns="http://schemas.openxmlformats.org/spreadsheetml/2006/main">
  <authors>
    <author>dv-10</author>
    <author>david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4.xml><?xml version="1.0" encoding="utf-8"?>
<comments xmlns="http://schemas.openxmlformats.org/spreadsheetml/2006/main">
  <authors>
    <author>Jen</author>
    <author>dvnb1</author>
  </authors>
  <commentList>
    <comment ref="D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7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86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9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22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15.xml><?xml version="1.0" encoding="utf-8"?>
<comments xmlns="http://schemas.openxmlformats.org/spreadsheetml/2006/main">
  <authors>
    <author>dv</author>
    <author>Jen</author>
  </authors>
  <commentList>
    <comment ref="D5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7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8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53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59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65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1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7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83" authorId="0" shape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89" authorId="0" shape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16.xml><?xml version="1.0" encoding="utf-8"?>
<comments xmlns="http://schemas.openxmlformats.org/spreadsheetml/2006/main">
  <authors>
    <author>david</author>
    <author>PUREXP</author>
    <author>Jen</author>
  </authors>
  <commentList>
    <comment ref="N14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17.xml><?xml version="1.0" encoding="utf-8"?>
<comments xmlns="http://schemas.openxmlformats.org/spreadsheetml/2006/main">
  <authors>
    <author>david</author>
    <author>Jen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8.xml><?xml version="1.0" encoding="utf-8"?>
<comments xmlns="http://schemas.openxmlformats.org/spreadsheetml/2006/main">
  <authors>
    <author>david</author>
    <author>dv-10</author>
    <author>Jen</author>
  </authors>
  <commentList>
    <comment ref="N16" authorId="0" shape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 shape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 shape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 shape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 shape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 shape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 shapeId="0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 shapeId="0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6" authorId="1" shape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 shape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 shape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1" shape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 shape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 shape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 shapeId="0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D98" authorId="2" shapeId="0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36" authorId="1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8" authorId="3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Q38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Q39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Q40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Q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Q42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C388" authorId="2" shapeId="0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89" authorId="2" shapeId="0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90" authorId="2" shapeId="0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G420" authorId="3" shapeId="0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<sst xmlns="http://schemas.openxmlformats.org/spreadsheetml/2006/main" count="43376" uniqueCount="15262">
  <si>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</si>
  <si>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</si>
  <si>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</si>
  <si>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</si>
  <si>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</si>
  <si>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</si>
  <si>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</si>
  <si>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</si>
  <si>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</si>
  <si>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</si>
  <si>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</si>
  <si>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</si>
  <si>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</si>
  <si>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</si>
  <si>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</si>
  <si>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</si>
  <si>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</si>
  <si>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</si>
  <si>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</si>
  <si>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</si>
  <si>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</si>
  <si>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</si>
  <si>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</si>
  <si>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</si>
  <si>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</si>
  <si>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</si>
  <si>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</si>
  <si>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</si>
  <si>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</si>
  <si>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</si>
  <si>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</si>
  <si>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</si>
  <si>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</si>
  <si>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</si>
  <si>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</si>
  <si>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</si>
  <si>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</si>
  <si>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</si>
  <si>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</si>
  <si>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</si>
  <si>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</si>
  <si>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</si>
  <si>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</si>
  <si>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</si>
  <si>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</si>
  <si>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</si>
  <si>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</si>
  <si>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</si>
  <si>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</si>
  <si>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</si>
  <si>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</si>
  <si>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</si>
  <si>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</si>
  <si>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</si>
  <si>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</si>
  <si>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</si>
  <si>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</si>
  <si>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</si>
  <si>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</si>
  <si>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</si>
  <si>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</si>
  <si>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</si>
  <si>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</si>
  <si>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</si>
  <si>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</si>
  <si>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</si>
  <si>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</si>
  <si>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</si>
  <si>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</si>
  <si>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</si>
  <si>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</si>
  <si>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</si>
  <si>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</si>
  <si>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</si>
  <si>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</si>
  <si>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</si>
  <si>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</si>
  <si>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</si>
  <si>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</si>
  <si>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</si>
  <si>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</si>
  <si>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</si>
  <si>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</si>
  <si>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</si>
  <si>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</si>
  <si>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</si>
  <si>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</si>
  <si>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</si>
  <si>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</si>
  <si>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</si>
  <si>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</si>
  <si>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</si>
  <si>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</si>
  <si>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</si>
  <si>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</si>
  <si>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</si>
  <si>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</si>
  <si>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</si>
  <si>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</si>
  <si>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</si>
  <si>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</si>
  <si>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</si>
  <si>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</si>
  <si>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</si>
  <si>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</si>
  <si>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</si>
  <si>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</si>
  <si>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</si>
  <si>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</si>
  <si>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</si>
  <si>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</si>
  <si>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</si>
  <si>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</si>
  <si>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</si>
  <si>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</si>
  <si>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</si>
  <si>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</si>
  <si>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</si>
  <si>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</si>
  <si>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</si>
  <si>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</si>
  <si>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</si>
  <si>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</si>
  <si>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</si>
  <si>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</si>
  <si>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</si>
  <si>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</si>
  <si>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</si>
  <si>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</si>
  <si>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</si>
  <si>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</si>
  <si>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</si>
  <si>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</si>
  <si>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</si>
  <si>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</si>
  <si>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</si>
  <si>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</si>
  <si>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</si>
  <si>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</si>
  <si>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</si>
  <si>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</si>
  <si>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</si>
  <si>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</si>
  <si>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</si>
  <si>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</si>
  <si>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</si>
  <si>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</si>
  <si>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</si>
  <si>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</si>
  <si>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</si>
  <si>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</si>
  <si>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</si>
  <si>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</si>
  <si>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</si>
  <si>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</si>
  <si>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</si>
  <si>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</si>
  <si>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</si>
  <si>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</si>
  <si>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</si>
  <si>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</si>
  <si>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</si>
  <si>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</si>
  <si>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</si>
  <si>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</si>
  <si>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</si>
  <si>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</si>
  <si>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</si>
  <si>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</si>
  <si>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</si>
  <si>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</si>
  <si>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</si>
  <si>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</si>
  <si>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</si>
  <si>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</si>
  <si>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</si>
  <si>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</si>
  <si>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</si>
  <si>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</si>
  <si>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</si>
  <si>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</si>
  <si>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</si>
  <si>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</si>
  <si>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</si>
  <si>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</si>
  <si>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</si>
  <si>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</si>
  <si>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</si>
  <si>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</si>
  <si>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</si>
  <si>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</si>
  <si>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</si>
  <si>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</si>
  <si>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</si>
  <si>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</si>
  <si>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</si>
  <si>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</si>
  <si>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</si>
  <si>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</si>
  <si>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</si>
  <si>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</si>
  <si>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</si>
  <si>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</si>
  <si>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</si>
  <si>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</si>
  <si>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</si>
  <si>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</si>
  <si>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</si>
  <si>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</si>
  <si>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</si>
  <si>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</si>
  <si>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</si>
  <si>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</si>
  <si>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</si>
  <si>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</si>
  <si>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</si>
  <si>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</si>
  <si>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</si>
  <si>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</si>
  <si>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</si>
  <si>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</si>
  <si>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</si>
  <si>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</si>
  <si>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</si>
  <si>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</si>
  <si>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</si>
  <si>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</si>
  <si>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</si>
  <si>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</si>
  <si>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</si>
  <si>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</si>
  <si>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</si>
  <si>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</si>
  <si>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</si>
  <si>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</si>
  <si>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</si>
  <si>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</si>
  <si>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</si>
  <si>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</si>
  <si>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</si>
  <si>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</si>
  <si>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</si>
  <si>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</si>
  <si>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</si>
  <si>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</si>
  <si>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</si>
  <si>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</si>
  <si>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</si>
  <si>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</si>
  <si>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</si>
  <si>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</si>
  <si>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</si>
  <si>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</si>
  <si>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</si>
  <si>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</si>
  <si>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</si>
  <si>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</si>
  <si>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</si>
  <si>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</si>
  <si>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</si>
  <si>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</si>
  <si>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</si>
  <si>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</si>
  <si>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</si>
  <si>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</si>
  <si>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</si>
  <si>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</si>
  <si>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</si>
  <si>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</si>
  <si>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</si>
  <si>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</si>
  <si>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</si>
  <si>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</si>
  <si>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</si>
  <si>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</si>
  <si>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</si>
  <si>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</si>
  <si>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</si>
  <si>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</si>
  <si>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</si>
  <si>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</si>
  <si>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</si>
  <si>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</si>
  <si>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</si>
  <si>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</si>
  <si>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</si>
  <si>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</si>
  <si>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</si>
  <si>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</si>
  <si>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</si>
  <si>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</si>
  <si>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</si>
  <si>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</si>
  <si>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</si>
  <si>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</si>
  <si>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</si>
  <si>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</si>
  <si>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</si>
  <si>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</si>
  <si>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</si>
  <si>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</si>
  <si>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</si>
  <si>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</si>
  <si>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</si>
  <si>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</si>
  <si>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</si>
  <si>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</si>
  <si>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</si>
  <si>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</si>
  <si>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</si>
  <si>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</si>
  <si>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</si>
  <si>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</si>
  <si>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</si>
  <si>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</si>
  <si>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</si>
  <si>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</si>
  <si>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</si>
  <si>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</si>
  <si>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</si>
  <si>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</si>
  <si>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</si>
  <si>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</si>
  <si>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</si>
  <si>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</si>
  <si>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</si>
  <si>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</si>
  <si>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</si>
  <si>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</si>
  <si>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</si>
  <si>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</si>
  <si>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</si>
  <si>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</si>
  <si>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</si>
  <si>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</si>
  <si>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</si>
  <si>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</si>
  <si>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</si>
  <si>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</si>
  <si>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</si>
  <si>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</si>
  <si>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</si>
  <si>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</si>
  <si>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</si>
  <si>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</si>
  <si>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</si>
  <si>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</si>
  <si>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</si>
  <si>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</si>
  <si>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</si>
  <si>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</si>
  <si>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</si>
  <si>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</si>
  <si>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</si>
  <si>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</si>
  <si>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</si>
  <si>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</si>
  <si>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</si>
  <si>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</si>
  <si>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</si>
  <si>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</si>
  <si>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</si>
  <si>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</si>
  <si>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</si>
  <si>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</si>
  <si>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</si>
  <si>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</si>
  <si>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</si>
  <si>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</si>
  <si>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</si>
  <si>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</si>
  <si>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</si>
  <si>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</si>
  <si>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</si>
  <si>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</si>
  <si>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</si>
  <si>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</si>
  <si>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</si>
  <si>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</si>
  <si>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</si>
  <si>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</si>
  <si>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</si>
  <si>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</si>
  <si>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</si>
  <si>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</si>
  <si>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</si>
  <si>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</si>
  <si>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</si>
  <si>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</si>
  <si>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</si>
  <si>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</si>
  <si>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</si>
  <si>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</si>
  <si>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</si>
  <si>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</si>
  <si>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</si>
  <si>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</si>
  <si>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</si>
  <si>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</si>
  <si>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</si>
  <si>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</si>
  <si>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</si>
  <si>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</si>
  <si>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</si>
  <si>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</si>
  <si>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</si>
  <si>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</si>
  <si>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</si>
  <si>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</si>
  <si>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</si>
  <si>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</si>
  <si>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</si>
  <si>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</si>
  <si>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</si>
  <si>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</si>
  <si>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</si>
  <si>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</si>
  <si>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</si>
  <si>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</si>
  <si>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</si>
  <si>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</si>
  <si>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</si>
  <si>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</si>
  <si>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</si>
  <si>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</si>
  <si>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</si>
  <si>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</si>
  <si>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</si>
  <si>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</si>
  <si>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</si>
  <si>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</si>
  <si>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</si>
  <si>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</si>
  <si>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</si>
  <si>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</si>
  <si>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</si>
  <si>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</si>
  <si>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</si>
  <si>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</si>
  <si>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</si>
  <si>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</si>
  <si>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</si>
  <si>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</si>
  <si>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</si>
  <si>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</si>
  <si>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</si>
  <si>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</si>
  <si>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</si>
  <si>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</si>
  <si>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</si>
  <si>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</si>
  <si>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</si>
  <si>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</si>
  <si>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</si>
  <si>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</si>
  <si>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</si>
  <si>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</si>
  <si>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</si>
  <si>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</si>
  <si>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</si>
  <si>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</si>
  <si>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</si>
  <si>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</si>
  <si>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</si>
  <si>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</si>
  <si>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</si>
  <si>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</si>
  <si>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</si>
  <si>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</si>
  <si>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</si>
  <si>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</si>
  <si>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</si>
  <si>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</si>
  <si>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</si>
  <si>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</si>
  <si>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</si>
  <si>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</si>
  <si>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</si>
  <si>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</si>
  <si>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</si>
  <si>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</si>
  <si>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</si>
  <si>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</si>
  <si>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</si>
  <si>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</si>
  <si>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</si>
  <si>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</si>
  <si>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</si>
  <si>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</si>
  <si>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</si>
  <si>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</si>
  <si>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</si>
  <si>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</si>
  <si>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</si>
  <si>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</si>
  <si>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</si>
  <si>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</si>
  <si>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</si>
  <si>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</si>
  <si>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</si>
  <si>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</si>
  <si>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</si>
  <si>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</si>
  <si>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</si>
  <si>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</si>
  <si>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</si>
  <si>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</si>
  <si>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</si>
  <si>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</si>
  <si>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</si>
  <si>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</si>
  <si>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</si>
  <si>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</si>
  <si>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</si>
  <si>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</si>
  <si>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</si>
  <si>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</si>
  <si>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</si>
  <si>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</si>
  <si>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</si>
  <si>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</si>
  <si>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</si>
  <si>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</si>
  <si>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</si>
  <si>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</si>
  <si>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</si>
  <si>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</si>
  <si>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</si>
  <si>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</si>
  <si>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</si>
  <si>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</si>
  <si>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</si>
  <si>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</si>
  <si>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</si>
  <si>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</si>
  <si>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</si>
  <si>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</si>
  <si>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</si>
  <si>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</si>
  <si>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</si>
  <si>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</si>
  <si>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</si>
  <si>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</si>
  <si>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</si>
  <si>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</si>
  <si>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</si>
  <si>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</si>
  <si>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</si>
  <si>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</si>
  <si>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</si>
  <si>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</si>
  <si>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</si>
  <si>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</si>
  <si>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</si>
  <si>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</si>
  <si>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</si>
  <si>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</si>
  <si>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</si>
  <si>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</si>
  <si>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</si>
  <si>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</si>
  <si>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</si>
  <si>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</si>
  <si>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</si>
  <si>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</si>
  <si>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</si>
  <si>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</si>
  <si>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</si>
  <si>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</si>
  <si>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</si>
  <si>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</si>
  <si>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</si>
  <si>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</si>
  <si>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</si>
  <si>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</si>
  <si>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</si>
  <si>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</si>
  <si>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</si>
  <si>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</si>
  <si>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</si>
  <si>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</si>
  <si>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</si>
  <si>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</si>
  <si>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</si>
  <si>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</si>
  <si>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</si>
  <si>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</si>
  <si>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</si>
  <si>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</si>
  <si>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</si>
  <si>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</si>
  <si>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</si>
  <si>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</si>
  <si>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</si>
  <si>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</si>
  <si>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</si>
  <si>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</si>
  <si>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</si>
  <si>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</si>
  <si>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</si>
  <si>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</si>
  <si>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</si>
  <si>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</si>
  <si>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</si>
  <si>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</si>
  <si>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</si>
  <si>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</si>
  <si>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</si>
  <si>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</si>
  <si>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</si>
  <si>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</si>
  <si>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</si>
  <si>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</si>
  <si>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</si>
  <si>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</si>
  <si>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</si>
  <si>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</si>
  <si>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</si>
  <si>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</si>
  <si>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</si>
  <si>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</si>
  <si>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</si>
  <si>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</si>
  <si>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</si>
  <si>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</si>
  <si>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</si>
  <si>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</si>
  <si>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</si>
  <si>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</si>
  <si>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</si>
  <si>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</si>
  <si>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</si>
  <si>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</si>
  <si>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</si>
  <si>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</si>
  <si>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</si>
  <si>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</si>
  <si>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</si>
  <si>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</si>
  <si>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</si>
  <si>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</si>
  <si>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</si>
  <si>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</si>
  <si>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</si>
  <si>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</si>
  <si>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</si>
  <si>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</si>
  <si>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</si>
  <si>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</si>
  <si>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</si>
  <si>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</si>
  <si>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</si>
  <si>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</si>
  <si>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</si>
  <si>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</si>
  <si>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</si>
  <si>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</si>
  <si>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</si>
  <si>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</si>
  <si>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</si>
  <si>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</si>
  <si>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</si>
  <si>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</si>
  <si>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</si>
  <si>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</si>
  <si>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</si>
  <si>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</si>
  <si>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</si>
  <si>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</si>
  <si>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</si>
  <si>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</si>
  <si>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</si>
  <si>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</si>
  <si>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</si>
  <si>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</si>
  <si>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</si>
  <si>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</si>
  <si>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</si>
  <si>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</si>
  <si>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</si>
  <si>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</si>
  <si>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</si>
  <si>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</si>
  <si>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</si>
  <si>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</si>
  <si>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</si>
  <si>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</si>
  <si>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</si>
  <si>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</si>
  <si>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</si>
  <si>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</si>
  <si>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</si>
  <si>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</si>
  <si>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</si>
  <si>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</si>
  <si>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</si>
  <si>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</si>
  <si>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</si>
  <si>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</si>
  <si>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</si>
  <si>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</si>
  <si>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</si>
  <si>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</si>
  <si>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</si>
  <si>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</si>
  <si>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</si>
  <si>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</si>
  <si>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</si>
  <si>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</si>
  <si>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</si>
  <si>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</si>
  <si>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</si>
  <si>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</si>
  <si>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</si>
  <si>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</si>
  <si>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</si>
  <si>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</si>
  <si>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</si>
  <si>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</si>
  <si>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</si>
  <si>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</si>
  <si>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</si>
  <si>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</si>
  <si>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</si>
  <si>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</si>
  <si>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</si>
  <si>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</si>
  <si>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</si>
  <si>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</si>
  <si>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</si>
  <si>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</si>
  <si>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</si>
  <si>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</si>
  <si>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</si>
  <si>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</si>
  <si>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</si>
  <si>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</si>
  <si>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</si>
  <si>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</si>
  <si>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</si>
  <si>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</si>
  <si>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</si>
  <si>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</si>
  <si>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</si>
  <si>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</si>
  <si>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</si>
  <si>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</si>
  <si>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</si>
  <si>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</si>
  <si>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</si>
  <si>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</si>
  <si>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</si>
  <si>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</si>
  <si>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</si>
  <si>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</si>
  <si>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</si>
  <si>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</si>
  <si>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</si>
  <si>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</si>
  <si>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</si>
  <si>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</si>
  <si>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</si>
  <si>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</si>
  <si>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</si>
  <si>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</si>
  <si>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</si>
  <si>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</si>
  <si>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</si>
  <si>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</si>
  <si>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</si>
  <si>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</si>
  <si>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</si>
  <si>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</si>
  <si>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</si>
  <si>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</si>
  <si>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</si>
  <si>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</si>
  <si>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</si>
  <si>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</si>
  <si>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</si>
  <si>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</si>
  <si>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</si>
  <si>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</si>
  <si>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</si>
  <si>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</si>
  <si>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</si>
  <si>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</si>
  <si>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</si>
  <si>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</si>
  <si>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</si>
  <si>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</si>
  <si>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</si>
  <si>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</si>
  <si>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</si>
  <si>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</si>
  <si>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</si>
  <si>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</si>
  <si>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</si>
  <si>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</si>
  <si>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</si>
  <si>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</si>
  <si>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</si>
  <si>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</si>
  <si>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</si>
  <si>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</si>
  <si>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</si>
  <si>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</si>
  <si>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</si>
  <si>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</si>
  <si>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</si>
  <si>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</si>
  <si>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</si>
  <si>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</si>
  <si>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</si>
  <si>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</si>
  <si>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</si>
  <si>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</si>
  <si>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</si>
  <si>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</si>
  <si>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</si>
  <si>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</si>
  <si>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</si>
  <si>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</si>
  <si>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</si>
  <si>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</si>
  <si>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</si>
  <si>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</si>
  <si>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</si>
  <si>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</si>
  <si>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</si>
  <si>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</si>
  <si>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</si>
  <si>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</si>
  <si>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</si>
  <si>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</si>
  <si>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</si>
  <si>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</si>
  <si>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</si>
  <si>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</si>
  <si>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</si>
  <si>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</si>
  <si>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</si>
  <si>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</si>
  <si>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</si>
  <si>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</si>
  <si>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</si>
  <si>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</si>
  <si>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</si>
  <si>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</si>
  <si>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</si>
  <si>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</si>
  <si>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</si>
  <si>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</si>
  <si>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</si>
  <si>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</si>
  <si>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</si>
  <si>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</si>
  <si>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</si>
  <si>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</si>
  <si>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</si>
  <si>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</si>
  <si>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</si>
  <si>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</si>
  <si>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</si>
  <si>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</si>
  <si>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</si>
  <si>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</si>
  <si>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</si>
  <si>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</si>
  <si>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</si>
  <si>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</si>
  <si>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</si>
  <si>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</si>
  <si>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</si>
  <si>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</si>
  <si>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</si>
  <si>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</si>
  <si>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</si>
  <si>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</si>
  <si>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</si>
  <si>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</si>
  <si>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</si>
  <si>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</si>
  <si>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</si>
  <si>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</si>
  <si>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</si>
  <si>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</si>
  <si>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</si>
  <si>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</si>
  <si>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</si>
  <si>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</si>
  <si>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</si>
  <si>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</si>
  <si>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</si>
  <si>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</si>
  <si>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</si>
  <si>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</si>
  <si>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</si>
  <si>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</si>
  <si>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</si>
  <si>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</si>
  <si>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</si>
  <si>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</si>
  <si>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</si>
  <si>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</si>
  <si>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</si>
  <si>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</si>
  <si>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</si>
  <si>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</si>
  <si>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</si>
  <si>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</si>
  <si>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</si>
  <si>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</si>
  <si>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</si>
  <si>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</si>
  <si>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</si>
  <si>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</si>
  <si>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</si>
  <si>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</si>
  <si>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</si>
  <si>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</si>
  <si>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</si>
  <si>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</si>
  <si>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</si>
  <si>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</si>
  <si>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</si>
  <si>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</si>
  <si>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</si>
  <si>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</si>
  <si>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</si>
  <si>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</si>
  <si>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</si>
  <si>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</si>
  <si>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</si>
  <si>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</si>
  <si>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</si>
  <si>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</si>
  <si>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</si>
  <si>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</si>
  <si>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</si>
  <si>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</si>
  <si>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</si>
  <si>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</si>
  <si>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</si>
  <si>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</si>
  <si>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</si>
  <si>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</si>
  <si>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</si>
  <si>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</si>
  <si>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</si>
  <si>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</si>
  <si>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</si>
  <si>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</si>
  <si>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</si>
  <si>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</si>
  <si>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</si>
  <si>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</si>
  <si>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</si>
  <si>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</si>
  <si>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</si>
  <si>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</si>
  <si>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</si>
  <si>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</si>
  <si>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</si>
  <si>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</si>
  <si>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</si>
  <si>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</si>
  <si>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</si>
  <si>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</si>
  <si>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</si>
  <si>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</si>
  <si>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</si>
  <si>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</si>
  <si>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</si>
  <si>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</si>
  <si>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</si>
  <si>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</si>
  <si>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</si>
  <si>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</si>
  <si>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</si>
  <si>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</si>
  <si>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</si>
  <si>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</si>
  <si>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</si>
  <si>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</si>
  <si>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</si>
  <si>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</si>
  <si>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</si>
  <si>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</si>
  <si>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</si>
  <si>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</si>
  <si>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</si>
  <si>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</si>
  <si>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</si>
  <si>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</si>
  <si>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</si>
  <si>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</si>
  <si>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</si>
  <si>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</si>
  <si>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</si>
  <si>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</si>
  <si>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</si>
  <si>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</si>
  <si>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</si>
  <si>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</si>
  <si>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</si>
  <si>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</si>
  <si>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</si>
  <si>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</si>
  <si>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</si>
  <si>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</si>
  <si>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</si>
  <si>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</si>
  <si>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</si>
  <si>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</si>
  <si>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</si>
  <si>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</si>
  <si>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</si>
  <si>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</si>
  <si>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</si>
  <si>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</si>
  <si>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</si>
  <si>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</si>
  <si>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</si>
  <si>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</si>
  <si>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</si>
  <si>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</si>
  <si>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</si>
  <si>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</si>
  <si>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</si>
  <si>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</si>
  <si>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</si>
  <si>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</si>
  <si>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</si>
  <si>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</si>
  <si>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</si>
  <si>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</si>
  <si>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</si>
  <si>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</si>
  <si>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</si>
  <si>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</si>
  <si>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</si>
  <si>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</si>
  <si>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</si>
  <si>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</si>
  <si>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</si>
  <si>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</si>
  <si>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</si>
  <si>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</si>
  <si>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</si>
  <si>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</si>
  <si>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</si>
  <si>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</si>
  <si>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</si>
  <si>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</si>
  <si>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</si>
  <si>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</si>
  <si>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</si>
  <si>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</si>
  <si>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</si>
  <si>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</si>
  <si>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</si>
  <si>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</si>
  <si>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</si>
  <si>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</si>
  <si>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</si>
  <si>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</si>
  <si>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</si>
  <si>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</si>
  <si>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</si>
  <si>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</si>
  <si>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</si>
  <si>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</si>
  <si>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</si>
  <si>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</si>
  <si>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</si>
  <si>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</si>
  <si>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</si>
  <si>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</si>
  <si>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</si>
  <si>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</si>
  <si>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</si>
  <si>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</si>
  <si>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</si>
  <si>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</si>
  <si>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</si>
  <si>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</si>
  <si>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</si>
  <si>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</si>
  <si>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</si>
  <si>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</si>
  <si>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</si>
  <si>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</si>
  <si>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</si>
  <si>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</si>
  <si>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</si>
  <si>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</si>
  <si>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</si>
  <si>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</si>
  <si>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</si>
  <si>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</si>
  <si>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</si>
  <si>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</si>
  <si>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</si>
  <si>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</si>
  <si>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</si>
  <si>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</si>
  <si>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</si>
  <si>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</si>
  <si>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</si>
  <si>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</si>
  <si>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</si>
  <si>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</si>
  <si>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</si>
  <si>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</si>
  <si>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</si>
  <si>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</si>
  <si>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</si>
  <si>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</si>
  <si>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</si>
  <si>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</si>
  <si>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</si>
  <si>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</si>
  <si>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</si>
  <si>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</si>
  <si>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</si>
  <si>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</si>
  <si>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</si>
  <si>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</si>
  <si>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</si>
  <si>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</si>
  <si>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</si>
  <si>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</si>
  <si>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</si>
  <si>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</si>
  <si>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</si>
  <si>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</si>
  <si>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</si>
  <si>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</si>
  <si>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</si>
  <si>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</si>
  <si>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</si>
  <si>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</si>
  <si>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</si>
  <si>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</si>
  <si>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</si>
  <si>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</si>
  <si>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</si>
  <si>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</si>
  <si>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</si>
  <si>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</si>
  <si>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</si>
  <si>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</si>
  <si>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</si>
  <si>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</si>
  <si>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</si>
  <si>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</si>
  <si>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</si>
  <si>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</si>
  <si>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</si>
  <si>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</si>
  <si>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</si>
  <si>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</si>
  <si>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</si>
  <si>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</si>
  <si>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</si>
  <si>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</si>
  <si>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</si>
  <si>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</si>
  <si>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</si>
  <si>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</si>
  <si>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</si>
  <si>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</si>
  <si>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</si>
  <si>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</si>
  <si>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</si>
  <si>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</si>
  <si>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</si>
  <si>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</si>
  <si>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</si>
  <si>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</si>
  <si>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</si>
  <si>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</si>
  <si>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</si>
  <si>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</si>
  <si>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</si>
  <si>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</si>
  <si>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</si>
  <si>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</si>
  <si>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</si>
  <si>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</si>
  <si>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</si>
  <si>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</si>
  <si>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</si>
  <si>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</si>
  <si>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</si>
  <si>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</si>
  <si>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</si>
  <si>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</si>
  <si>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</si>
  <si>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</si>
  <si>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</si>
  <si>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</si>
  <si>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</si>
  <si>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</si>
  <si>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</si>
  <si>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</si>
  <si>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</si>
  <si>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</si>
  <si>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</si>
  <si>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</si>
  <si>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</si>
  <si>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</si>
  <si>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</si>
  <si>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</si>
  <si>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</si>
  <si>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</si>
  <si>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</si>
  <si>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</si>
  <si>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</si>
  <si>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</si>
  <si>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</si>
  <si>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</si>
  <si>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</si>
  <si>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</si>
  <si>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</si>
  <si>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</si>
  <si>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</si>
  <si>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</si>
  <si>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</si>
  <si>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</si>
  <si>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</si>
  <si>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</si>
  <si>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</si>
  <si>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</si>
  <si>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</si>
  <si>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</si>
  <si>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</si>
  <si>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</si>
  <si>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</si>
  <si>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</si>
  <si>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</si>
  <si>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</si>
  <si>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</si>
  <si>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</si>
  <si>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</si>
  <si>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</si>
  <si>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</si>
  <si>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</si>
  <si>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</si>
  <si>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</si>
  <si>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</si>
  <si>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</si>
  <si>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</si>
  <si>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</si>
  <si>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</si>
  <si>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</si>
  <si>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</si>
  <si>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</si>
  <si>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</si>
  <si>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</si>
  <si>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</si>
  <si>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</si>
  <si>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</si>
  <si>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</si>
  <si>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</si>
  <si>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</si>
  <si>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</si>
  <si>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</si>
  <si>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</si>
  <si>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</si>
  <si>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</si>
  <si>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</si>
  <si>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</si>
  <si>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</si>
  <si>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</si>
  <si>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</si>
  <si>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</si>
  <si>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</si>
  <si>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</si>
  <si>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</si>
  <si>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</si>
  <si>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</si>
  <si>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</si>
  <si>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</si>
  <si>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</si>
  <si>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</si>
  <si>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</si>
  <si>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</si>
  <si>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</si>
  <si>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</si>
  <si>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</si>
  <si>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</si>
  <si>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</si>
  <si>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</si>
  <si>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</si>
  <si>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</si>
  <si>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</si>
  <si>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</si>
  <si>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</si>
  <si>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</si>
  <si>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</si>
  <si>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</si>
  <si>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</si>
  <si>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</si>
  <si>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</si>
  <si>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</si>
  <si>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</si>
  <si>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</si>
  <si>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</si>
  <si>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</si>
  <si>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</si>
  <si>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</si>
  <si>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</si>
  <si>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</si>
  <si>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</si>
  <si>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</si>
  <si>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</si>
  <si>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</si>
  <si>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</si>
  <si>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</si>
  <si>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</si>
  <si>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</si>
  <si>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</si>
  <si>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</si>
  <si>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</si>
  <si>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</si>
  <si>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</si>
  <si>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</si>
  <si>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</si>
  <si>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</si>
  <si>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</si>
  <si>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</si>
  <si>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</si>
  <si>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</si>
  <si>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</si>
  <si>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</si>
  <si>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</si>
  <si>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</si>
  <si>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</si>
  <si>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</si>
  <si>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</si>
  <si>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</si>
  <si>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</si>
  <si>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</si>
  <si>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</si>
  <si>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</si>
  <si>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</si>
  <si>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</si>
  <si>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</si>
  <si>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</si>
  <si>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</si>
  <si>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</si>
  <si>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</si>
  <si>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</si>
  <si>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</si>
  <si>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</si>
  <si>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</si>
  <si>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</si>
  <si>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</si>
  <si>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</si>
  <si>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</si>
  <si>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</si>
  <si>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</si>
  <si>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</si>
  <si>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</si>
  <si>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</si>
  <si>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</si>
  <si>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</si>
  <si>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</si>
  <si>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</si>
  <si>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</si>
  <si>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</si>
  <si>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</si>
  <si>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</si>
  <si>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</si>
  <si>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</si>
  <si>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</si>
  <si>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</si>
  <si>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</si>
  <si>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</si>
  <si>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</si>
  <si>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</si>
  <si>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</si>
  <si>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</si>
  <si>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</si>
  <si>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</si>
  <si>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</si>
  <si>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</si>
  <si>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</si>
  <si>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</si>
  <si>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</si>
  <si>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</si>
  <si>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</si>
  <si>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</si>
  <si>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</si>
  <si>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</si>
  <si>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</si>
  <si>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</si>
  <si>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</si>
  <si>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</si>
  <si>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</si>
  <si>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</si>
  <si>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</si>
  <si>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</si>
  <si>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</si>
  <si>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</si>
  <si>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</si>
  <si>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</si>
  <si>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</si>
  <si>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</si>
  <si>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</si>
  <si>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</si>
  <si>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</si>
  <si>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</si>
  <si>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</si>
  <si>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</si>
  <si>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</si>
  <si>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</si>
  <si>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</si>
  <si>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</si>
  <si>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</si>
  <si>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</si>
  <si>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</si>
  <si>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</si>
  <si>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</si>
  <si>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</si>
  <si>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</si>
  <si>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</si>
  <si>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</si>
  <si>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</si>
  <si>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</si>
  <si>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</si>
  <si>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</si>
  <si>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</si>
  <si>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</si>
  <si>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</si>
  <si>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</si>
  <si>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</si>
  <si>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</si>
  <si>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</si>
  <si>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</si>
  <si>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</si>
  <si>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</si>
  <si>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</si>
  <si>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</si>
  <si>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</si>
  <si>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</si>
  <si>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</si>
  <si>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</si>
  <si>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</si>
  <si>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</si>
  <si>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</si>
  <si>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</si>
  <si>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</si>
  <si>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</si>
  <si>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</si>
  <si>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</si>
  <si>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</si>
  <si>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</si>
  <si>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</si>
  <si>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</si>
  <si>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</si>
  <si>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</si>
  <si>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</si>
  <si>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</si>
  <si>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</si>
  <si>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</si>
  <si>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</si>
  <si>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</si>
  <si>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</si>
  <si>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</si>
  <si>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</si>
  <si>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</si>
  <si>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</si>
  <si>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</si>
  <si>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</si>
  <si>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</si>
  <si>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</si>
  <si>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</si>
  <si>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</si>
  <si>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</si>
  <si>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</si>
  <si>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</si>
  <si>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</si>
  <si>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</si>
  <si>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</si>
  <si>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</si>
  <si>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</si>
  <si>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</si>
  <si>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</si>
  <si>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</si>
  <si>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</si>
  <si>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</si>
  <si>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</si>
  <si>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</si>
  <si>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</si>
  <si>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</si>
  <si>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</si>
  <si>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</si>
  <si>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</si>
  <si>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</si>
  <si>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</si>
  <si>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</si>
  <si>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</si>
  <si>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</si>
  <si>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</si>
  <si>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</si>
  <si>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</si>
  <si>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</si>
  <si>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</si>
  <si>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</si>
  <si>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</si>
  <si>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</si>
  <si>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</si>
  <si>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</si>
  <si>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</si>
  <si>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</si>
  <si>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</si>
  <si>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</si>
  <si>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</si>
  <si>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</si>
  <si>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</si>
  <si>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</si>
  <si>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</si>
  <si>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</si>
  <si>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</si>
  <si>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</si>
  <si>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</si>
  <si>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</si>
  <si>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</si>
  <si>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</si>
  <si>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</si>
  <si>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</si>
  <si>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</si>
  <si>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</si>
  <si>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</si>
  <si>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</si>
  <si>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</si>
  <si>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</si>
  <si>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</si>
  <si>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</si>
  <si>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</si>
  <si>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</si>
  <si>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</si>
  <si>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</si>
  <si>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</si>
  <si>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</si>
  <si>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</si>
  <si>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</si>
  <si>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</si>
  <si>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</si>
  <si>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</si>
  <si>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</si>
  <si>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</si>
  <si>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</si>
  <si>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</si>
  <si>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</si>
  <si>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</si>
  <si>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</si>
  <si>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</si>
  <si>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</si>
  <si>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</si>
  <si>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</si>
  <si>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</si>
  <si>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</si>
  <si>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</si>
  <si>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</si>
  <si>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</si>
  <si>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</si>
  <si>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</si>
  <si>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</si>
  <si>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</si>
  <si>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</si>
  <si>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</si>
  <si>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</si>
  <si>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</si>
  <si>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</si>
  <si>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</si>
  <si>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</si>
  <si>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</si>
  <si>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</si>
  <si>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</si>
  <si>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</si>
  <si>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</si>
  <si>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</si>
  <si>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</si>
  <si>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</si>
  <si>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</si>
  <si>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</si>
  <si>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</si>
  <si>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</si>
  <si>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</si>
  <si>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</si>
  <si>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</si>
  <si>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</si>
  <si>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</si>
  <si>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</si>
  <si>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</si>
  <si>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</si>
  <si>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</si>
  <si>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</si>
  <si>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</si>
  <si>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</si>
  <si>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</si>
  <si>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</si>
  <si>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</si>
  <si>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</si>
  <si>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</si>
  <si>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</si>
  <si>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</si>
  <si>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</si>
  <si>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</si>
  <si>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</si>
  <si>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</si>
  <si>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</si>
  <si>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</si>
  <si>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</si>
  <si>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</si>
  <si>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</si>
  <si>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</si>
  <si>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</si>
  <si>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</si>
  <si>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</si>
  <si>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</si>
  <si>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</si>
  <si>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</si>
  <si>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</si>
  <si>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</si>
  <si>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</si>
  <si>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</si>
  <si>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</si>
  <si>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</si>
  <si>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</si>
  <si>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</si>
  <si>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</si>
  <si>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</si>
  <si>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</si>
  <si>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</si>
  <si>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</si>
  <si>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</si>
  <si>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</si>
  <si>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</si>
  <si>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</si>
  <si>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</si>
  <si>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</si>
  <si>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</si>
  <si>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</si>
  <si>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</si>
  <si>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</si>
  <si>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</si>
  <si>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</si>
  <si>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</si>
  <si>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</si>
  <si>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</si>
  <si>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</si>
  <si>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</si>
  <si>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</si>
  <si>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</si>
  <si>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</si>
  <si>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</si>
  <si>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</si>
  <si>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</si>
  <si>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</si>
  <si>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</si>
  <si>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</si>
  <si>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</si>
  <si>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</si>
  <si>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</si>
  <si>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</si>
  <si>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</si>
  <si>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</si>
  <si>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</si>
  <si>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</si>
  <si>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</si>
  <si>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</si>
  <si>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</si>
  <si>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</si>
  <si>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</si>
  <si>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</si>
  <si>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</si>
  <si>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</si>
  <si>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</si>
  <si>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</si>
  <si>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</si>
  <si>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</si>
  <si>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</si>
  <si>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</si>
  <si>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</si>
  <si>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</si>
  <si>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</si>
  <si>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</si>
  <si>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</si>
  <si>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</si>
  <si>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</si>
  <si>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</si>
  <si>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</si>
  <si>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</si>
  <si>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</si>
  <si>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</si>
  <si>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</si>
  <si>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</si>
  <si>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</si>
  <si>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</si>
  <si>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</si>
  <si>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</si>
  <si>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</si>
  <si>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</si>
  <si>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</si>
  <si>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</si>
  <si>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</si>
  <si>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</si>
  <si>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</si>
  <si>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</si>
  <si>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</si>
  <si>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</si>
  <si>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</si>
  <si>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</si>
  <si>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</si>
  <si>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</si>
  <si>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</si>
  <si>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</si>
  <si>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</si>
  <si>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</si>
  <si>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</si>
  <si>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</si>
  <si>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</si>
  <si>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</si>
  <si>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</si>
  <si>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</si>
  <si>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</si>
  <si>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</si>
  <si>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</si>
  <si>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</si>
  <si>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</si>
  <si>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</si>
  <si>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</si>
  <si>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</si>
  <si>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</si>
  <si>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</si>
  <si>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</si>
  <si>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</si>
  <si>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</si>
  <si>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</si>
  <si>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</si>
  <si>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</si>
  <si>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</si>
  <si>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</si>
  <si>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</si>
  <si>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</si>
  <si>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</si>
  <si>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</si>
  <si>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</si>
  <si>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</si>
  <si>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</si>
  <si>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</si>
  <si>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</si>
  <si>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</si>
  <si>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</si>
  <si>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</si>
  <si>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</si>
  <si>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</si>
  <si>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</si>
  <si>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</si>
  <si>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</si>
  <si>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</si>
  <si>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</si>
  <si>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</si>
  <si>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</si>
  <si>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</si>
  <si>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</si>
  <si>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</si>
  <si>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</si>
  <si>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</si>
  <si>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</si>
  <si>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</si>
  <si>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</si>
  <si>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</si>
  <si>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</si>
  <si>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</si>
  <si>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</si>
  <si>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</si>
  <si>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</si>
  <si>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</si>
  <si>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</si>
  <si>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</si>
  <si>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</si>
  <si>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</si>
  <si>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</si>
  <si>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</si>
  <si>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</si>
  <si>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</si>
  <si>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</si>
  <si>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</si>
  <si>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</si>
  <si>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</si>
  <si>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</si>
  <si>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</si>
  <si>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</si>
  <si>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</si>
  <si>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</si>
  <si>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</si>
  <si>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</si>
  <si>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</si>
  <si>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</si>
  <si>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</si>
  <si>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</si>
  <si>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</si>
  <si>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</si>
  <si>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</si>
  <si>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</si>
  <si>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</si>
  <si>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</si>
  <si>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</si>
  <si>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</si>
  <si>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</si>
  <si>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</si>
  <si>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</si>
  <si>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</si>
  <si>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</si>
  <si>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</si>
  <si>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</si>
  <si>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</si>
  <si>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</si>
  <si>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</si>
  <si>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</si>
  <si>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</si>
  <si>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</si>
  <si>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</si>
  <si>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</si>
  <si>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</si>
  <si>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</si>
  <si>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</si>
  <si>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</si>
  <si>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</si>
  <si>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</si>
  <si>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</si>
  <si>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</si>
  <si>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</si>
  <si>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</si>
  <si>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</si>
  <si>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</si>
  <si>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</si>
  <si>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</si>
  <si>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</si>
  <si>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</si>
  <si>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</si>
  <si>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</si>
  <si>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</si>
  <si>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</si>
  <si>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</si>
  <si>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</si>
  <si>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</si>
  <si>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</si>
  <si>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</si>
  <si>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</si>
  <si>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</si>
  <si>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</si>
  <si>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</si>
  <si>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</si>
  <si>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</si>
  <si>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</si>
  <si>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</si>
  <si>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</si>
  <si>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</si>
  <si>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</si>
  <si>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</si>
  <si>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</si>
  <si>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</si>
  <si>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</si>
  <si>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</si>
  <si>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</si>
  <si>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</si>
  <si>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</si>
  <si>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</si>
  <si>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</si>
  <si>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</si>
  <si>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</si>
  <si>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</si>
  <si>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</si>
  <si>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</si>
  <si>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</si>
  <si>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</si>
  <si>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</si>
  <si>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</si>
  <si>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</si>
  <si>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</si>
  <si>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</si>
  <si>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</si>
  <si>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</si>
  <si>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</si>
  <si>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</si>
  <si>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</si>
  <si>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</si>
  <si>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</si>
  <si>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</si>
  <si>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</si>
  <si>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</si>
  <si>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</si>
  <si>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</si>
  <si>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</si>
  <si>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</si>
  <si>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</si>
  <si>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</si>
  <si>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</si>
  <si>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</si>
  <si>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</si>
  <si>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</si>
  <si>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</si>
  <si>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</si>
  <si>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</si>
  <si>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</si>
  <si>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</si>
  <si>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</si>
  <si>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</si>
  <si>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</si>
  <si>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</si>
  <si>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</si>
  <si>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</si>
  <si>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</si>
  <si>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</si>
  <si>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</si>
  <si>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</si>
  <si>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</si>
  <si>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</si>
  <si>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</si>
  <si>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</si>
  <si>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</si>
  <si>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</si>
  <si>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</si>
  <si>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</si>
  <si>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</si>
  <si>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</si>
  <si>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</si>
  <si>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</si>
  <si>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</si>
  <si>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</si>
  <si>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</si>
  <si>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</si>
  <si>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</si>
  <si>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</si>
  <si>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</si>
  <si>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</si>
  <si>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</si>
  <si>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</si>
  <si>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</si>
  <si>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</si>
  <si>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</si>
  <si>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</si>
  <si>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</si>
  <si>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</si>
  <si>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</si>
  <si>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</si>
  <si>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</si>
  <si>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</si>
  <si>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</si>
  <si>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</si>
  <si>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</si>
  <si>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</si>
  <si>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</si>
  <si>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</si>
  <si>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</si>
  <si>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</si>
  <si>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</si>
  <si>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</si>
  <si>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</si>
  <si>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</si>
  <si>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</si>
  <si>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</si>
  <si>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</si>
  <si>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</si>
  <si>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</si>
  <si>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</si>
  <si>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</si>
  <si>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</si>
  <si>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</si>
  <si>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</si>
  <si>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</si>
  <si>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</si>
  <si>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</si>
  <si>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</si>
  <si>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</si>
  <si>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</si>
  <si>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</si>
  <si>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</si>
  <si>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</si>
  <si>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</si>
  <si>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</si>
  <si>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</si>
  <si>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</si>
  <si>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</si>
  <si>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</si>
  <si>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</si>
  <si>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</si>
  <si>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</si>
  <si>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</si>
  <si>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</si>
  <si>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</si>
  <si>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</si>
  <si>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</si>
  <si>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</si>
  <si>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</si>
  <si>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</si>
  <si>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</si>
  <si>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</si>
  <si>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</si>
  <si>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</si>
  <si>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</si>
  <si>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</si>
  <si>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</si>
  <si>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</si>
  <si>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</si>
  <si>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</si>
  <si>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</si>
  <si>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</si>
  <si>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</si>
  <si>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</si>
  <si>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</si>
  <si>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</si>
  <si>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</si>
  <si>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</si>
  <si>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</si>
  <si>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</si>
  <si>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</si>
  <si>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</si>
  <si>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</si>
  <si>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</si>
  <si>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</si>
  <si>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</si>
  <si>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</si>
  <si>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</si>
  <si>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</si>
  <si>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</si>
  <si>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</si>
  <si>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</si>
  <si>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</si>
  <si>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</si>
  <si>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</si>
  <si>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</si>
  <si>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</si>
  <si>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</si>
  <si>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</si>
  <si>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</si>
  <si>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</si>
  <si>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</si>
  <si>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</si>
  <si>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</si>
  <si>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</si>
  <si>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</si>
  <si>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</si>
  <si>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</si>
  <si>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</si>
  <si>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</si>
  <si>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</si>
  <si>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</si>
  <si>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</si>
  <si>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</si>
  <si>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</si>
  <si>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</si>
  <si>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</si>
  <si>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</si>
  <si>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</si>
  <si>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</si>
  <si>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</si>
  <si>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</si>
  <si>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</si>
  <si>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</si>
  <si>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</si>
  <si>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</si>
  <si>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</si>
  <si>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</si>
  <si>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</si>
  <si>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</si>
  <si>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</si>
  <si>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</si>
  <si>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</si>
  <si>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</si>
  <si>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</si>
  <si>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</si>
  <si>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</si>
  <si>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</si>
  <si>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</si>
  <si>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</si>
  <si>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</si>
  <si>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</si>
  <si>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</si>
  <si>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</si>
  <si>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</si>
  <si>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</si>
  <si>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</si>
  <si>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</si>
  <si>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</si>
  <si>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</si>
  <si>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</si>
  <si>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</si>
  <si>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</si>
  <si>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</si>
  <si>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</si>
  <si>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</si>
  <si>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</si>
  <si>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</si>
  <si>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</si>
  <si>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</si>
  <si>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</si>
  <si>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</si>
  <si>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</si>
  <si>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</si>
  <si>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</si>
  <si>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</si>
  <si>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</si>
  <si>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</si>
  <si>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</si>
  <si>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</si>
  <si>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</si>
  <si>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</si>
  <si>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</si>
  <si>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9票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</si>
  <si>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</si>
  <si>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</si>
  <si>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</si>
  <si>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</si>
  <si>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</si>
  <si>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</si>
  <si>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</si>
  <si>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</si>
  <si>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</si>
  <si>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</si>
  <si>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</si>
  <si>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</si>
  <si>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</si>
  <si>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</si>
  <si>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</si>
  <si>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</si>
  <si>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</si>
  <si>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</si>
  <si>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</si>
  <si>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</si>
  <si>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</si>
  <si>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</si>
  <si>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</si>
  <si>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</si>
  <si>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</si>
  <si>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</si>
  <si>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</si>
  <si>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</si>
  <si>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</si>
  <si>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</si>
  <si>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</si>
  <si>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</si>
  <si>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</si>
  <si>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</si>
  <si>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</si>
  <si>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</si>
  <si>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</si>
  <si>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</si>
  <si>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</si>
  <si>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</si>
  <si>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</si>
  <si>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</si>
  <si>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</si>
  <si>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</si>
  <si>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</si>
  <si>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</si>
  <si>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</si>
  <si>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</si>
  <si>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</si>
  <si>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</si>
  <si>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</si>
  <si>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</si>
  <si>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</si>
  <si>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</si>
  <si>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</si>
  <si>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</si>
  <si>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</si>
  <si>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</si>
  <si>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</si>
  <si>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</si>
  <si>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</si>
  <si>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</si>
  <si>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</si>
  <si>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</si>
  <si>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</si>
  <si>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</si>
  <si>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</si>
  <si>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</si>
  <si>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</si>
  <si>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</si>
  <si>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</si>
  <si>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</si>
  <si>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</si>
  <si>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</si>
  <si>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</si>
  <si>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</si>
  <si>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</si>
  <si>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</si>
  <si>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</si>
  <si>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</si>
  <si>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</si>
  <si>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</si>
  <si>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</si>
  <si>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</si>
  <si>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</si>
  <si>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</si>
  <si>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</si>
  <si>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</si>
  <si>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</si>
  <si>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</si>
  <si>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</si>
  <si>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</si>
  <si>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</si>
  <si>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</si>
  <si>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</si>
  <si>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</si>
  <si>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</si>
  <si>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</si>
  <si>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</si>
  <si>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</si>
  <si>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</si>
  <si>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</si>
  <si>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</si>
  <si>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</si>
  <si>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</si>
  <si>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</si>
  <si>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</si>
  <si>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</si>
  <si>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</si>
  <si>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</si>
  <si>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</si>
  <si>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</si>
  <si>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</si>
  <si>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</si>
  <si>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</si>
  <si>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</si>
  <si>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</si>
  <si>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</si>
  <si>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</si>
  <si>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</si>
  <si>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</si>
  <si>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</si>
  <si>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</si>
  <si>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</si>
  <si>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</si>
  <si>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</si>
  <si>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</si>
  <si>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</si>
  <si>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</si>
  <si>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</si>
  <si>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</si>
  <si>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</si>
  <si>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</si>
  <si>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</si>
  <si>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</si>
  <si>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</si>
  <si>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</si>
  <si>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</si>
  <si>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</si>
  <si>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</si>
  <si>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</si>
  <si>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</si>
  <si>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</si>
  <si>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</si>
  <si>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</si>
  <si>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</si>
  <si>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</si>
  <si>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</si>
  <si>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</si>
  <si>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</si>
  <si>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</si>
  <si>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</si>
  <si>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</si>
  <si>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</si>
  <si>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</si>
  <si>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</si>
  <si>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</si>
  <si>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</si>
  <si>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</si>
  <si>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</si>
  <si>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</si>
  <si>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</si>
  <si>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</si>
  <si>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</si>
  <si>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</si>
  <si>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</si>
  <si>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</si>
  <si>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</si>
  <si>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</si>
  <si>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</si>
  <si>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</si>
  <si>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</si>
  <si>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</si>
  <si>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</si>
  <si>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</si>
  <si>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</si>
  <si>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</si>
  <si>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</si>
  <si>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</si>
  <si>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</si>
  <si>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</si>
  <si>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</si>
  <si>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</si>
  <si>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</si>
  <si>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</si>
  <si>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</si>
  <si>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</si>
  <si>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</si>
  <si>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</si>
  <si>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</si>
  <si>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</si>
  <si>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</si>
  <si>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</si>
  <si>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</si>
  <si>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</si>
  <si>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</si>
  <si>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</si>
  <si>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</si>
  <si>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</si>
  <si>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</si>
  <si>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</si>
  <si>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</si>
  <si>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</si>
  <si>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</si>
  <si>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</si>
  <si>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</si>
  <si>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</si>
  <si>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</si>
  <si>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</si>
  <si>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</si>
  <si>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</si>
  <si>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</si>
  <si>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</si>
  <si>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</si>
  <si>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</si>
  <si>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</si>
  <si>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</si>
  <si>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</si>
  <si>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</si>
  <si>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</si>
  <si>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</si>
  <si>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</si>
  <si>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</si>
  <si>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</si>
  <si>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</si>
  <si>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</si>
  <si>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</si>
  <si>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</si>
  <si>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</si>
  <si>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</si>
  <si>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</si>
  <si>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</si>
  <si>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</si>
  <si>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</si>
  <si>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</si>
  <si>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</si>
  <si>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</si>
  <si>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</si>
  <si>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</si>
  <si>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</si>
  <si>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</si>
  <si>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</si>
  <si>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</si>
  <si>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</si>
  <si>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</si>
  <si>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</si>
  <si>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</si>
  <si>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</si>
  <si>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</si>
  <si>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</si>
  <si>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</si>
  <si>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</si>
  <si>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</si>
  <si>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</si>
  <si>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</si>
  <si>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</si>
  <si>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</si>
  <si>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</si>
  <si>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</si>
  <si>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</si>
  <si>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</si>
  <si>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</si>
  <si>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</si>
  <si>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</si>
  <si>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</si>
  <si>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</si>
  <si>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</si>
  <si>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</si>
  <si>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</si>
  <si>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</si>
  <si>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</si>
  <si>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</si>
  <si>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</si>
  <si>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</si>
  <si>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</si>
  <si>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</si>
  <si>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</si>
  <si>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</si>
  <si>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</si>
  <si>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</si>
  <si>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</si>
  <si>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</si>
  <si>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</si>
  <si>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</si>
  <si>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</si>
  <si>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</si>
  <si>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</si>
  <si>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</si>
  <si>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</si>
  <si>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</si>
  <si>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</si>
  <si>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</si>
  <si>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</si>
  <si>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</si>
  <si>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</si>
  <si>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</si>
  <si>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</si>
  <si>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</si>
  <si>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</si>
  <si>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</si>
  <si>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</si>
  <si>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</si>
  <si>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</si>
  <si>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</si>
  <si>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</si>
  <si>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</si>
  <si>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</si>
  <si>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</si>
  <si>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</si>
  <si>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</si>
  <si>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</si>
  <si>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</si>
  <si>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</si>
  <si>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</si>
  <si>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</si>
  <si>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</si>
  <si>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</si>
  <si>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</si>
  <si>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</si>
  <si>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</si>
  <si>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</si>
  <si>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</si>
  <si>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</si>
  <si>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</si>
  <si>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</si>
  <si>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</si>
  <si>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</si>
  <si>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</si>
  <si>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</si>
  <si>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</si>
  <si>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</si>
  <si>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</si>
  <si>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</si>
  <si>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</si>
  <si>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</si>
  <si>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</si>
  <si>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</si>
  <si>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</si>
  <si>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</si>
  <si>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</si>
  <si>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</si>
  <si>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</si>
  <si>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</si>
  <si>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</si>
  <si>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</si>
  <si>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</si>
  <si>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</si>
  <si>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</si>
  <si>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</si>
  <si>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</si>
  <si>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</si>
  <si>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</si>
  <si>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</si>
  <si>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</si>
  <si>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</si>
  <si>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</si>
  <si>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</si>
  <si>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</si>
  <si>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</si>
  <si>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</si>
  <si>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</si>
  <si>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</si>
  <si>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</si>
  <si>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</si>
  <si>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</si>
  <si>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</si>
  <si>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</si>
  <si>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</si>
  <si>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</si>
  <si>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</si>
  <si>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</si>
  <si>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</si>
  <si>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</si>
  <si>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</si>
  <si>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</si>
  <si>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</si>
  <si>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</si>
  <si>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</si>
  <si>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</si>
  <si>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</si>
  <si>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</si>
  <si>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</si>
  <si>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</si>
  <si>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</si>
  <si>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</si>
  <si>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</si>
  <si>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</si>
  <si>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</si>
  <si>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</si>
  <si>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</si>
  <si>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</si>
  <si>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</si>
  <si>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</si>
  <si>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</si>
  <si>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</si>
  <si>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</si>
  <si>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</si>
  <si>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</si>
  <si>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</si>
  <si>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</si>
  <si>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</si>
  <si>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</si>
  <si>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</si>
  <si>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</si>
  <si>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</si>
  <si>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</si>
  <si>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</si>
  <si>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</si>
  <si>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</si>
  <si>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</si>
  <si>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</si>
  <si>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</si>
  <si>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</si>
  <si>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</si>
  <si>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</si>
  <si>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</si>
  <si>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</si>
  <si>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</si>
  <si>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</si>
  <si>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</si>
  <si>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</si>
  <si>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</si>
  <si>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</si>
  <si>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</si>
  <si>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</si>
  <si>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</si>
  <si>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</si>
  <si>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</si>
  <si>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</si>
  <si>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</si>
  <si>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</si>
  <si>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</si>
  <si>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</si>
  <si>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</si>
  <si>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</si>
  <si>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</si>
  <si>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</si>
  <si>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</si>
  <si>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</si>
  <si>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</si>
  <si>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</si>
  <si>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</si>
  <si>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</si>
  <si>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</si>
  <si>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</si>
  <si>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</si>
  <si>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</si>
  <si>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</si>
  <si>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</si>
  <si>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</si>
  <si>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</si>
  <si>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</si>
  <si>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</si>
  <si>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</si>
  <si>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</si>
  <si>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</si>
  <si>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</si>
  <si>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</si>
  <si>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</si>
  <si>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</si>
  <si>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</si>
  <si>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</si>
  <si>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</si>
  <si>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</si>
  <si>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</si>
  <si>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</si>
  <si>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</si>
  <si>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</si>
  <si>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</si>
  <si>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</si>
  <si>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</si>
  <si>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</si>
  <si>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</si>
  <si>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</si>
  <si>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</si>
  <si>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</si>
  <si>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</si>
  <si>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</si>
  <si>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</si>
  <si>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</si>
  <si>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</si>
  <si>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</si>
  <si>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</si>
  <si>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</si>
  <si>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</si>
  <si>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</si>
  <si>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</si>
  <si>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</si>
  <si>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</si>
  <si>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</si>
  <si>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</si>
  <si>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</si>
  <si>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</si>
  <si>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</si>
  <si>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</si>
  <si>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</si>
  <si>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</si>
  <si>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</si>
  <si>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</si>
  <si>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</si>
  <si>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</si>
  <si>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</si>
  <si>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</si>
  <si>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</si>
  <si>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</si>
  <si>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</si>
  <si>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</si>
  <si>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</si>
  <si>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</si>
  <si>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</si>
  <si>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</si>
  <si>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</si>
  <si>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</si>
  <si>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</si>
  <si>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</si>
  <si>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</si>
  <si>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</si>
  <si>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</si>
  <si>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</si>
  <si>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</si>
  <si>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</si>
  <si>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</si>
  <si>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</si>
  <si>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</si>
  <si>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</si>
  <si>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</si>
  <si>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</si>
  <si>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</si>
  <si>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</si>
  <si>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</si>
  <si>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</si>
  <si>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</si>
  <si>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</si>
  <si>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</si>
  <si>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</si>
  <si>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</si>
  <si>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</si>
  <si>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</si>
  <si>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</si>
  <si>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</si>
  <si>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</si>
  <si>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</si>
  <si>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</si>
  <si>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</si>
  <si>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</si>
  <si>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</si>
  <si>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</si>
  <si>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</si>
  <si>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</si>
  <si>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</si>
  <si>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</si>
  <si>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</si>
  <si>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</si>
  <si>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</si>
  <si>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</si>
  <si>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</si>
  <si>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</si>
  <si>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</si>
  <si>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</si>
  <si>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</si>
  <si>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</si>
  <si>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</si>
  <si>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</si>
  <si>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</si>
  <si>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</si>
  <si>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</si>
  <si>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</si>
  <si>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</si>
  <si>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</si>
  <si>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</si>
  <si>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</si>
  <si>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</si>
  <si>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</si>
  <si>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</si>
  <si>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</si>
  <si>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</si>
  <si>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</si>
  <si>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</si>
  <si>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</si>
  <si>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</si>
  <si>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</si>
  <si>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</si>
  <si>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</si>
  <si>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</si>
  <si>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</si>
  <si>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</si>
  <si>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</si>
  <si>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</si>
  <si>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</si>
  <si>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</si>
  <si>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</si>
  <si>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</si>
  <si>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</si>
  <si>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</si>
  <si>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</si>
  <si>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</si>
  <si>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</si>
  <si>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</si>
  <si>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</si>
  <si>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</si>
  <si>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</si>
  <si>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</si>
  <si>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</si>
  <si>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</si>
  <si>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</si>
  <si>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</si>
  <si>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</si>
  <si>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</si>
  <si>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</si>
  <si>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</si>
  <si>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</si>
  <si>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</si>
  <si>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</si>
  <si>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</si>
  <si>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</si>
  <si>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</si>
  <si>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</si>
  <si>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</si>
  <si>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</si>
  <si>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</si>
  <si>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</si>
  <si>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</si>
  <si>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</si>
  <si>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</si>
  <si>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</si>
  <si>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</si>
  <si>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</si>
  <si>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</si>
  <si>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</si>
  <si>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</si>
  <si>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</si>
  <si>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</si>
  <si>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</si>
  <si>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</si>
  <si>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</si>
  <si>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</si>
  <si>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</si>
  <si>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</si>
  <si>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</si>
  <si>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</si>
  <si>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</si>
  <si>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</si>
  <si>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</si>
  <si>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</si>
  <si>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</si>
  <si>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</si>
  <si>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</si>
  <si>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</si>
  <si>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</si>
  <si>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</si>
  <si>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</si>
  <si>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</si>
  <si>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</si>
  <si>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</si>
  <si>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</si>
  <si>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</si>
  <si>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</si>
  <si>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</si>
  <si>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</si>
  <si>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</si>
  <si>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</si>
  <si>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</si>
  <si>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</si>
  <si>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</si>
  <si>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</si>
  <si>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</si>
  <si>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</si>
  <si>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</si>
  <si>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</si>
  <si>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</si>
  <si>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</si>
  <si>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</si>
  <si>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</si>
  <si>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</si>
  <si>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</si>
  <si>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</si>
  <si>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</si>
  <si>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</si>
  <si>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</si>
  <si>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</si>
  <si>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</si>
  <si>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</si>
  <si>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</si>
  <si>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</si>
  <si>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</si>
  <si>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</si>
  <si>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</si>
  <si>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</si>
  <si>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</si>
  <si>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</si>
  <si>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</si>
  <si>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</si>
  <si>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</si>
  <si>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</si>
  <si>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</si>
  <si>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</si>
  <si>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</si>
  <si>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</si>
  <si>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</si>
  <si>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</si>
  <si>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</si>
  <si>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</si>
  <si>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</si>
  <si>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</si>
  <si>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</si>
  <si>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</si>
  <si>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</si>
  <si>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</si>
  <si>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</si>
  <si>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</si>
  <si>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</si>
  <si>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</si>
  <si>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</si>
  <si>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</si>
  <si>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</si>
  <si>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</si>
  <si>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</si>
  <si>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</si>
  <si>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</si>
  <si>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</si>
  <si>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</si>
  <si>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</si>
  <si>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</si>
  <si>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</si>
  <si>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</si>
  <si>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</si>
  <si>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</si>
  <si>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</si>
  <si>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</si>
  <si>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</si>
  <si>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</si>
  <si>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</si>
  <si>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</si>
  <si>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</si>
  <si>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</si>
  <si>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</si>
  <si>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</si>
  <si>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</si>
  <si>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</si>
  <si>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</si>
  <si>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</si>
  <si>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</si>
  <si>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</si>
  <si>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</si>
  <si>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</si>
  <si>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</si>
  <si>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</si>
  <si>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</si>
  <si>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</si>
  <si>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</si>
  <si>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</si>
  <si>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</si>
  <si>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</si>
  <si>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</si>
  <si>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</si>
  <si>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</si>
  <si>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</si>
  <si>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</si>
  <si>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</si>
  <si>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</si>
  <si>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</si>
  <si>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</si>
  <si>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</si>
  <si>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</si>
  <si>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</si>
  <si>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</si>
  <si>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</si>
  <si>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</si>
  <si>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</si>
  <si>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</si>
  <si>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</si>
  <si>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</si>
  <si>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</si>
  <si>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</si>
  <si>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</si>
  <si>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</si>
  <si>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</si>
  <si>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</si>
  <si>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</si>
  <si>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</si>
  <si>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</si>
  <si>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</si>
  <si>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</si>
  <si>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</si>
  <si>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</si>
  <si>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</si>
  <si>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</si>
  <si>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</si>
  <si>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</si>
  <si>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</si>
  <si>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</si>
  <si>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</si>
  <si>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</si>
  <si>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</si>
  <si>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</si>
  <si>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</si>
  <si>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</si>
  <si>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</si>
  <si>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</si>
  <si>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</si>
  <si>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</si>
  <si>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</si>
  <si>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</si>
  <si>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</si>
  <si>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</si>
  <si>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</si>
  <si>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</si>
  <si>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</si>
  <si>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</si>
  <si>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</si>
  <si>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</si>
  <si>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</si>
  <si>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</si>
  <si>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</si>
  <si>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</si>
  <si>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</si>
  <si>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</si>
  <si>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</si>
  <si>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</si>
  <si>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</si>
  <si>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</si>
  <si>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</si>
  <si>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</si>
  <si>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</si>
  <si>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</si>
  <si>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</si>
  <si>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</si>
  <si>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</si>
  <si>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</si>
  <si>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</si>
  <si>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</si>
  <si>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</si>
  <si>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</si>
  <si>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</si>
  <si>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</si>
  <si>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</si>
  <si>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</si>
  <si>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</si>
  <si>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</si>
  <si>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</si>
  <si>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</si>
  <si>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</si>
  <si>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</si>
  <si>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</si>
  <si>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</si>
  <si>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</si>
  <si>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</si>
  <si>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</si>
  <si>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</si>
  <si>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</si>
  <si>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</si>
  <si>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</si>
  <si>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</si>
  <si>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</si>
  <si>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</si>
  <si>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</si>
  <si>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</si>
  <si>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</si>
  <si>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</si>
  <si>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</si>
  <si>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</si>
  <si>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</si>
  <si>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</si>
  <si>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</si>
  <si>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</si>
  <si>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</si>
  <si>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</si>
  <si>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</si>
  <si>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</si>
  <si>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</si>
  <si>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</si>
  <si>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</si>
  <si>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</si>
  <si>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</si>
  <si>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</si>
  <si>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</si>
  <si>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</si>
  <si>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</si>
  <si>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</si>
  <si>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</si>
  <si>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</si>
  <si>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</si>
  <si>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</si>
  <si>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</si>
  <si>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</si>
  <si>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</si>
  <si>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</si>
  <si>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</si>
  <si>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</si>
  <si>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</si>
  <si>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</si>
  <si>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</si>
  <si>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</si>
  <si>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</si>
  <si>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</si>
  <si>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</si>
  <si>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</si>
  <si>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</si>
  <si>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</si>
  <si>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</si>
  <si>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</si>
  <si>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</si>
  <si>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</si>
  <si>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</si>
  <si>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</si>
  <si>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</si>
  <si>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</si>
  <si>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</si>
  <si>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</si>
  <si>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</si>
  <si>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</si>
  <si>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</si>
  <si>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</si>
  <si>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</si>
  <si>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</si>
  <si>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</si>
  <si>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</si>
  <si>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</si>
  <si>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</si>
  <si>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</si>
  <si>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</si>
  <si>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</si>
  <si>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</si>
  <si>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</si>
  <si>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</si>
  <si>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</si>
  <si>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</si>
  <si>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</si>
  <si>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</si>
  <si>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</si>
  <si>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</si>
  <si>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</si>
  <si>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</si>
  <si>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</si>
  <si>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</si>
  <si>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</si>
  <si>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</si>
  <si>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</si>
  <si>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</si>
  <si>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</si>
  <si>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</si>
  <si>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</si>
  <si>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</si>
  <si>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</si>
  <si>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</si>
  <si>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</si>
  <si>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</si>
  <si>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</si>
  <si>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</si>
  <si>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</si>
  <si>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</si>
  <si>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</si>
  <si>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</si>
  <si>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</si>
  <si>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</si>
  <si>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</si>
  <si>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</si>
  <si>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</si>
  <si>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</si>
  <si>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</si>
  <si>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</si>
  <si>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</si>
  <si>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</si>
  <si>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</si>
  <si>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</si>
  <si>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</si>
  <si>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</si>
  <si>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</si>
  <si>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</si>
  <si>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</si>
  <si>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</si>
  <si>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</si>
  <si>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</si>
  <si>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</si>
  <si>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</si>
  <si>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</si>
  <si>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</si>
  <si>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</si>
  <si>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</si>
  <si>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</si>
  <si>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</si>
  <si>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</si>
  <si>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</si>
  <si>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</si>
  <si>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</si>
  <si>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</si>
  <si>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</si>
  <si>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</si>
  <si>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</si>
  <si>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</si>
  <si>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</si>
  <si>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</si>
  <si>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</si>
  <si>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</si>
  <si>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</si>
  <si>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</si>
  <si>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</si>
  <si>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</si>
  <si>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</si>
  <si>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</si>
  <si>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</si>
  <si>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</si>
  <si>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</si>
  <si>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</si>
  <si>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</si>
  <si>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</si>
  <si>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</si>
  <si>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</si>
  <si>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</si>
  <si>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</si>
  <si>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</si>
  <si>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</si>
  <si>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</si>
  <si>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</si>
  <si>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</si>
  <si>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</si>
  <si>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</si>
  <si>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</si>
  <si>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</si>
  <si>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</si>
  <si>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</si>
  <si>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</si>
  <si>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</si>
  <si>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</si>
  <si>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</si>
  <si>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</si>
  <si>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</si>
  <si>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</si>
  <si>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</si>
  <si>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</si>
  <si>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</si>
  <si>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</si>
  <si>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</si>
  <si>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</si>
  <si>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</si>
  <si>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</si>
  <si>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</si>
  <si>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</si>
  <si>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</si>
  <si>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</si>
  <si>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</si>
  <si>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</si>
  <si>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</si>
  <si>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</si>
  <si>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</si>
  <si>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</si>
  <si>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</si>
  <si>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</si>
  <si>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</si>
  <si>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</si>
  <si>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</si>
  <si>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</si>
  <si>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</si>
  <si>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</si>
  <si>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</si>
  <si>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</si>
  <si>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</si>
  <si>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</si>
  <si>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</si>
  <si>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</si>
  <si>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</si>
  <si>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</si>
  <si>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</si>
  <si>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</si>
  <si>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</si>
  <si>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</si>
  <si>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</si>
  <si>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</si>
  <si>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</si>
  <si>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</si>
  <si>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</si>
  <si>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</si>
  <si>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</si>
  <si>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</si>
  <si>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</si>
  <si>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</si>
  <si>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</si>
  <si>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</si>
  <si>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</si>
  <si>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</si>
  <si>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</si>
  <si>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</si>
  <si>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</si>
  <si>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</si>
  <si>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</si>
  <si>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</si>
  <si>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</si>
  <si>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</si>
  <si>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</si>
  <si>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</si>
  <si>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</si>
  <si>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</si>
  <si>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</si>
  <si>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</si>
  <si>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</si>
  <si>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</si>
  <si>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</si>
  <si>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</si>
  <si>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</si>
  <si>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</si>
  <si>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</si>
  <si>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</si>
  <si>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</si>
  <si>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</si>
  <si>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</si>
  <si>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</si>
  <si>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</si>
  <si>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</si>
  <si>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</si>
  <si>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</si>
  <si>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</si>
  <si>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</si>
  <si>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</si>
  <si>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</si>
  <si>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</si>
  <si>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</si>
  <si>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</si>
  <si>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</si>
  <si>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</si>
  <si>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</si>
  <si>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</si>
  <si>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</si>
  <si>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</si>
  <si>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</si>
  <si>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</si>
  <si>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</si>
  <si>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</si>
  <si>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</si>
  <si>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</si>
  <si>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</si>
  <si>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</si>
  <si>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</si>
  <si>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</si>
  <si>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</si>
  <si>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</si>
  <si>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</si>
  <si>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</si>
  <si>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</si>
  <si>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</si>
  <si>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</si>
  <si>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</si>
  <si>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</si>
  <si>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</si>
  <si>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</si>
  <si>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</si>
  <si>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</si>
  <si>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</si>
  <si>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</si>
  <si>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</si>
  <si>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</si>
  <si>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</si>
  <si>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</si>
  <si>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</si>
  <si>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</si>
  <si>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</si>
  <si>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</si>
  <si>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</si>
  <si>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</si>
  <si>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</si>
  <si>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</si>
  <si>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</si>
  <si>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</si>
  <si>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</si>
  <si>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</si>
  <si>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</si>
  <si>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</si>
  <si>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</si>
  <si>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</si>
  <si>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</si>
  <si>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</si>
  <si>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</si>
  <si>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</si>
  <si>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</si>
  <si>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</si>
  <si>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</si>
  <si>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</si>
  <si>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</si>
  <si>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</si>
  <si>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</si>
  <si>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</si>
  <si>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</si>
  <si>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</si>
  <si>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</si>
  <si>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</si>
  <si>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</si>
  <si>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</si>
  <si>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</si>
  <si>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</si>
  <si>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</si>
  <si>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</si>
  <si>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</si>
  <si>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</si>
  <si>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</si>
  <si>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</si>
  <si>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</si>
  <si>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</si>
  <si>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</si>
  <si>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</si>
  <si>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</si>
  <si>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</si>
  <si>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</si>
  <si>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</si>
  <si>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</si>
  <si>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</si>
  <si>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</si>
  <si>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</si>
  <si>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</si>
  <si>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</si>
  <si>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</si>
  <si>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</si>
  <si>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</si>
  <si>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</si>
  <si>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</si>
  <si>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</si>
  <si>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</si>
  <si>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</si>
  <si>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</si>
  <si>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</si>
  <si>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</si>
  <si>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</si>
  <si>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</si>
  <si>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</si>
  <si>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</si>
  <si>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</si>
  <si>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</si>
  <si>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</si>
  <si>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</si>
  <si>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</si>
  <si>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</si>
  <si>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</si>
  <si>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</si>
  <si>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</si>
  <si>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</si>
  <si>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</si>
  <si>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</si>
  <si>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</si>
  <si>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</si>
  <si>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</si>
  <si>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</si>
  <si>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</si>
  <si>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</si>
  <si>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</si>
  <si>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</si>
  <si>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</si>
  <si>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</si>
  <si>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</si>
  <si>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</si>
  <si>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</si>
  <si>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</si>
  <si>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</si>
  <si>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</si>
  <si>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</si>
  <si>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</si>
  <si>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</si>
  <si>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</si>
  <si>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</si>
  <si>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</si>
  <si>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</si>
  <si>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</si>
  <si>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</si>
  <si>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</si>
  <si>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</si>
  <si>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</si>
  <si>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</si>
  <si>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</si>
  <si>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</si>
  <si>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</si>
  <si>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</si>
  <si>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</si>
  <si>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</si>
  <si>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</si>
  <si>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</si>
  <si>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</si>
  <si>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</si>
  <si>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</si>
  <si>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</si>
  <si>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</si>
  <si>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</si>
  <si>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</si>
  <si>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</si>
  <si>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</si>
  <si>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</si>
  <si>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</si>
  <si>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</si>
  <si>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</si>
  <si>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</si>
  <si>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</si>
  <si>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</si>
  <si>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</si>
  <si>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</si>
  <si>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</si>
  <si>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</si>
  <si>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</si>
  <si>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</si>
  <si>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</si>
  <si>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</si>
  <si>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</si>
  <si>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</si>
  <si>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</si>
  <si>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</si>
  <si>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</si>
  <si>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</si>
  <si>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</si>
  <si>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</si>
  <si>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</si>
  <si>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</si>
  <si>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</si>
  <si>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</si>
  <si>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</si>
  <si>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</si>
  <si>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</si>
  <si>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</si>
  <si>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</si>
  <si>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</si>
  <si>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</si>
  <si>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</si>
  <si>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</si>
  <si>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</si>
  <si>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</si>
  <si>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</si>
  <si>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</si>
  <si>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</si>
  <si>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</si>
  <si>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</si>
  <si>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</si>
  <si>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</si>
  <si>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</si>
  <si>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</si>
  <si>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</si>
  <si>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</si>
  <si>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</si>
  <si>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</si>
  <si>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</si>
  <si>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</si>
  <si>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</si>
  <si>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</si>
  <si>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</si>
  <si>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</si>
  <si>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</si>
  <si>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</si>
  <si>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</si>
  <si>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</si>
  <si>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</si>
  <si>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</si>
  <si>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</si>
  <si>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</si>
  <si>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</si>
  <si>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</si>
  <si>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</si>
  <si>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</si>
  <si>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</si>
  <si>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</si>
  <si>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</si>
  <si>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</si>
  <si>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</si>
  <si>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</si>
  <si>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</si>
  <si>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</si>
  <si>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</si>
  <si>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</si>
  <si>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</si>
  <si>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</si>
  <si>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</si>
  <si>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</si>
  <si>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</si>
  <si>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</si>
  <si>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</si>
  <si>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</si>
  <si>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</si>
  <si>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</si>
  <si>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</si>
  <si>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</si>
  <si>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</si>
  <si>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</si>
  <si>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</si>
  <si>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</si>
  <si>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</si>
  <si>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</si>
  <si>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</si>
  <si>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</si>
  <si>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</si>
  <si>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</si>
  <si>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</si>
  <si>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</si>
  <si>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</si>
  <si>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</si>
  <si>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</si>
  <si>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</si>
  <si>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</si>
  <si>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</si>
  <si>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</si>
  <si>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</si>
  <si>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</si>
  <si>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</si>
  <si>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</si>
  <si>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</si>
  <si>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</si>
  <si>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</si>
  <si>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</si>
  <si>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</si>
  <si>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</si>
  <si>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</si>
  <si>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</si>
  <si>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</si>
  <si>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</si>
  <si>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</si>
  <si>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</si>
  <si>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</si>
  <si>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</si>
  <si>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</si>
  <si>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</si>
  <si>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</si>
  <si>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</si>
  <si>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</si>
  <si>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</si>
  <si>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</si>
  <si>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</si>
  <si>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</si>
  <si>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</si>
  <si>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</si>
  <si>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</si>
  <si>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</si>
  <si>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</si>
  <si>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</si>
  <si>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</si>
  <si>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</si>
  <si>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</si>
  <si>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</si>
  <si>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</si>
  <si>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</si>
  <si>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</si>
  <si>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</si>
  <si>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</si>
  <si>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</si>
  <si>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</si>
  <si>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</si>
  <si>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</si>
  <si>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</si>
  <si>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</si>
  <si>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</si>
  <si>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</si>
  <si>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</si>
  <si>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</si>
  <si>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</si>
  <si>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</si>
  <si>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</si>
  <si>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</si>
  <si>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</si>
  <si>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</si>
  <si>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</si>
  <si>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</si>
  <si>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</si>
  <si>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</si>
  <si>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</si>
  <si>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</si>
  <si>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</si>
  <si>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</si>
  <si>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</si>
  <si>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</si>
  <si>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</si>
  <si>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</si>
  <si>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</si>
  <si>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</si>
  <si>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</si>
  <si>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</si>
  <si>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</si>
  <si>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</si>
  <si>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</si>
  <si>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</si>
  <si>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</si>
  <si>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</si>
  <si>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</si>
  <si>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</si>
  <si>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</si>
  <si>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</si>
  <si>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</si>
  <si>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</si>
  <si>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</si>
  <si>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</si>
  <si>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</si>
  <si>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</si>
  <si>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</si>
  <si>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</si>
  <si>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</si>
  <si>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</si>
  <si>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</si>
  <si>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</si>
  <si>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</si>
  <si>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</si>
  <si>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</si>
  <si>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</si>
  <si>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</si>
  <si>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</si>
  <si>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</si>
  <si>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</si>
  <si>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</si>
  <si>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</si>
  <si>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</si>
  <si>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</si>
  <si>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</si>
  <si>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</si>
  <si>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</si>
  <si>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</si>
  <si>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</si>
  <si>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</si>
  <si>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</si>
  <si>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</si>
  <si>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</si>
  <si>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</si>
  <si>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</si>
  <si>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</si>
  <si>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</si>
  <si>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</si>
  <si>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</si>
  <si>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</si>
  <si>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</si>
  <si>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</si>
  <si>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</si>
  <si>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</si>
  <si>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</si>
  <si>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</si>
  <si>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</si>
  <si>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</si>
  <si>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</si>
  <si>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</si>
  <si>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</si>
  <si>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</si>
  <si>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</si>
  <si>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</si>
  <si>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</si>
  <si>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</si>
  <si>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</si>
  <si>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</si>
  <si>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</si>
  <si>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</si>
  <si>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</si>
  <si>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</si>
  <si>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</si>
  <si>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</si>
  <si>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</si>
  <si>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</si>
  <si>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</si>
  <si>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</si>
  <si>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</si>
  <si>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</si>
  <si>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</si>
  <si>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</si>
  <si>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</si>
  <si>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</si>
  <si>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</si>
  <si>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</si>
  <si>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</si>
  <si>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</si>
  <si>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</si>
  <si>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</si>
  <si>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</si>
  <si>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</si>
  <si>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</si>
  <si>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</si>
  <si>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</si>
  <si>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</si>
  <si>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</si>
  <si>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</si>
  <si>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</si>
  <si>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</si>
  <si>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</si>
  <si>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</si>
  <si>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</si>
  <si>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</si>
  <si>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</si>
  <si>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</si>
  <si>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</si>
  <si>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</si>
  <si>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</si>
  <si>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</si>
  <si>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</si>
  <si>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</si>
  <si>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</si>
  <si>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</si>
  <si>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</si>
  <si>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</si>
  <si>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</si>
  <si>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</si>
  <si>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</si>
  <si>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</si>
  <si>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</si>
  <si>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</si>
  <si>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</si>
  <si>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</si>
  <si>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</si>
  <si>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</si>
  <si>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</si>
  <si>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</si>
  <si>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</si>
  <si>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</si>
  <si>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</si>
  <si>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</si>
  <si>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</si>
  <si>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</si>
  <si>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</si>
  <si>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</si>
  <si>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</si>
  <si>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</si>
  <si>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</si>
  <si>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</si>
  <si>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</si>
  <si>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</si>
  <si>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</si>
  <si>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</si>
  <si>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</si>
  <si>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</si>
  <si>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</si>
  <si>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</si>
  <si>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</si>
  <si>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</si>
  <si>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</si>
  <si>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</si>
  <si>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</si>
  <si>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</si>
  <si>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</si>
  <si>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</si>
  <si>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</si>
  <si>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</si>
  <si>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</si>
  <si>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</si>
  <si>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</si>
  <si>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</si>
  <si>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</si>
  <si>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</si>
  <si>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</si>
  <si>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</si>
  <si>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</si>
  <si>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</si>
  <si>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</si>
  <si>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</si>
  <si>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</si>
  <si>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</si>
  <si>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</si>
  <si>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</si>
  <si>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</si>
  <si>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</si>
  <si>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</si>
  <si>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</si>
  <si>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</si>
  <si>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</si>
  <si>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</si>
  <si>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</si>
  <si>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</si>
  <si>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</si>
  <si>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</si>
  <si>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</si>
  <si>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</si>
  <si>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</si>
  <si>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</si>
  <si>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</si>
  <si>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</si>
  <si>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</si>
  <si>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</si>
  <si>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</si>
  <si>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</si>
  <si>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</si>
  <si>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</si>
  <si>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</si>
  <si>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</si>
  <si>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</si>
  <si>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</si>
  <si>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</si>
  <si>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</si>
  <si>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</si>
  <si>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</si>
  <si>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</si>
  <si>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</si>
  <si>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</si>
  <si>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</si>
  <si>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</si>
  <si>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</si>
  <si>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</si>
  <si>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</si>
  <si>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</si>
  <si>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</si>
  <si>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</si>
  <si>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</si>
  <si>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</si>
  <si>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</si>
  <si>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</si>
  <si>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</si>
  <si>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</si>
  <si>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</si>
  <si>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</si>
  <si>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</si>
  <si>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</si>
  <si>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</si>
  <si>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</si>
  <si>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</si>
  <si>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</si>
  <si>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</si>
  <si>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</si>
  <si>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</si>
  <si>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</si>
  <si>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</si>
  <si>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</si>
  <si>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</si>
  <si>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</si>
  <si>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</si>
  <si>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</si>
  <si>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</si>
  <si>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</si>
  <si>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</si>
  <si>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</si>
  <si>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</si>
  <si>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</si>
  <si>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</si>
  <si>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</si>
  <si>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</si>
  <si>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</si>
  <si>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</si>
  <si>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</si>
  <si>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</si>
  <si>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</si>
  <si>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</si>
  <si>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</si>
  <si>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</si>
  <si>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</si>
  <si>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</si>
  <si>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</si>
  <si>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</si>
  <si>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</si>
  <si>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</si>
  <si>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</si>
  <si>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</si>
  <si>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</si>
  <si>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</si>
  <si>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</si>
  <si>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</si>
  <si>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</si>
  <si>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</si>
  <si>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</si>
  <si>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</si>
  <si>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</si>
  <si>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</si>
  <si>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</si>
  <si>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</si>
  <si>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</si>
  <si>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</si>
  <si>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</si>
  <si>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</si>
  <si>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</si>
  <si>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</si>
  <si>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</si>
  <si>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</si>
  <si>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</si>
  <si>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</si>
  <si>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</si>
  <si>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</si>
  <si>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</si>
  <si>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</si>
  <si>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</si>
  <si>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</si>
  <si>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</si>
  <si>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</si>
  <si>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</si>
  <si>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</si>
  <si>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</si>
  <si>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</si>
  <si>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</si>
  <si>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</si>
  <si>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</si>
  <si>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</si>
  <si>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</si>
  <si>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</si>
  <si>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</si>
  <si>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</si>
  <si>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</si>
  <si>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</si>
  <si>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</si>
  <si>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</si>
  <si>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</si>
  <si>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</si>
  <si>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</si>
  <si>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</si>
  <si>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</si>
  <si>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</si>
  <si>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</si>
  <si>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</si>
  <si>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</si>
  <si>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</si>
  <si>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</si>
  <si>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</si>
  <si>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</si>
  <si>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</si>
  <si>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</si>
  <si>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</si>
  <si>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</si>
  <si>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</si>
  <si>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</si>
  <si>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</si>
  <si>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</si>
  <si>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</si>
  <si>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</si>
  <si>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</si>
  <si>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</si>
  <si>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</si>
  <si>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</si>
  <si>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</si>
  <si>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</si>
  <si>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</si>
  <si>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</si>
  <si>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</si>
  <si>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</si>
  <si>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</si>
  <si>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</si>
  <si>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</si>
  <si>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</si>
  <si>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</si>
  <si>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</si>
  <si>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</si>
  <si>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</si>
  <si>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</si>
  <si>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</si>
  <si>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</si>
  <si>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</si>
  <si>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</si>
  <si>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</si>
  <si>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</si>
  <si>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</si>
  <si>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</si>
  <si>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</si>
  <si>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</si>
  <si>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</si>
  <si>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</si>
  <si>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</si>
  <si>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</si>
  <si>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</si>
  <si>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</si>
  <si>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</si>
  <si>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</si>
  <si>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</si>
  <si>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</si>
  <si>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</si>
  <si>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</si>
  <si>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</si>
  <si>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</si>
  <si>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</si>
  <si>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</si>
  <si>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</si>
  <si>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</si>
  <si>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</si>
  <si>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</si>
  <si>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</si>
  <si>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</si>
  <si>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</si>
  <si>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</si>
  <si>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</si>
  <si>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</si>
  <si>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</si>
  <si>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</si>
  <si>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</si>
  <si>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</si>
  <si>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</si>
  <si>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</si>
  <si>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</si>
  <si>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</si>
  <si>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</si>
  <si>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</si>
  <si>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</si>
  <si>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</si>
  <si>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</si>
  <si>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</si>
  <si>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</si>
  <si>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</si>
  <si>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</si>
  <si>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</si>
  <si>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</si>
  <si>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</si>
  <si>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</si>
  <si>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</si>
  <si>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</si>
  <si>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</si>
  <si>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</si>
  <si>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</si>
  <si>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</si>
  <si>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</si>
  <si>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</si>
  <si>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</si>
  <si>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</si>
  <si>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</si>
  <si>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</si>
  <si>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</si>
  <si>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</si>
  <si>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</si>
  <si>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</si>
  <si>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</si>
  <si>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</si>
  <si>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</si>
  <si>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</si>
  <si>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</si>
  <si>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</si>
  <si>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</si>
  <si>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</si>
  <si>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</si>
  <si>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</si>
  <si>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</si>
  <si>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</si>
  <si>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</si>
  <si>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</si>
  <si>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</si>
  <si>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</si>
  <si>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</si>
  <si>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</si>
  <si>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</si>
  <si>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</si>
  <si>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</si>
  <si>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</si>
  <si>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</si>
  <si>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</si>
  <si>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</si>
  <si>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</si>
  <si>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</si>
  <si>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</si>
  <si>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</si>
  <si>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</si>
  <si>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</si>
  <si>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</si>
  <si>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</si>
  <si>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</si>
  <si>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</si>
  <si>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</si>
  <si>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</si>
  <si>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</si>
  <si>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</si>
  <si>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</si>
  <si>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</si>
  <si>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</si>
  <si>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</si>
  <si>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</si>
  <si>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</si>
  <si>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</si>
  <si>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</si>
  <si>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</si>
  <si>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</si>
  <si>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</si>
  <si>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</si>
  <si>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</si>
  <si>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</si>
  <si>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</si>
  <si>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</si>
  <si>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</si>
  <si>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</si>
  <si>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</si>
  <si>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</si>
  <si>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</si>
  <si>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</si>
  <si>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</si>
  <si>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</si>
  <si>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</si>
  <si>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</si>
  <si>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</si>
  <si>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</si>
  <si>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</si>
  <si>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</si>
  <si>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</si>
  <si>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</si>
  <si>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</si>
  <si>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</si>
  <si>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</si>
  <si>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</si>
  <si>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</si>
  <si>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</si>
  <si>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</si>
  <si>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</si>
  <si>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</si>
  <si>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</si>
  <si>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</si>
  <si>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</si>
  <si>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</si>
  <si>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</si>
  <si>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</si>
  <si>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</si>
  <si>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</si>
  <si>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</si>
  <si>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</si>
  <si>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</si>
  <si>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</si>
  <si>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</si>
  <si>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</si>
  <si>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</si>
  <si>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</si>
  <si>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</si>
  <si>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</si>
  <si>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</si>
  <si>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</si>
  <si>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</si>
  <si>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</si>
  <si>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</si>
  <si>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</si>
  <si>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</si>
  <si>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</si>
  <si>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</si>
  <si>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</si>
  <si>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</si>
  <si>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</si>
  <si>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</si>
  <si>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</si>
  <si>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</si>
  <si>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</si>
  <si>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</si>
  <si>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</si>
  <si>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</si>
  <si>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</si>
  <si>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</si>
  <si>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</si>
  <si>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</si>
  <si>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</si>
  <si>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</si>
  <si>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</si>
  <si>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</si>
  <si>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</si>
  <si>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</si>
  <si>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</si>
  <si>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</si>
  <si>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</si>
  <si>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</si>
  <si>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</si>
  <si>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</si>
  <si>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</si>
  <si>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</si>
  <si>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</si>
  <si>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</si>
  <si>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</si>
  <si>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</si>
  <si>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</si>
  <si>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</si>
  <si>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</si>
  <si>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</si>
  <si>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</si>
  <si>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</si>
  <si>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</si>
  <si>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</si>
  <si>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</si>
  <si>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</si>
  <si>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</si>
  <si>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</si>
  <si>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</si>
  <si>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</si>
  <si>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</si>
  <si>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</si>
  <si>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</si>
  <si>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</si>
  <si>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</si>
  <si>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</si>
  <si>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</si>
  <si>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</si>
  <si>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</si>
  <si>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</si>
  <si>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</si>
  <si>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</si>
  <si>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</si>
  <si>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</si>
  <si>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</si>
  <si>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</si>
  <si>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</si>
  <si>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</si>
  <si>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</si>
  <si>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</si>
  <si>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</si>
  <si>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</si>
  <si>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</si>
  <si>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</si>
  <si>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</si>
  <si>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</si>
  <si>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</si>
  <si>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</si>
  <si>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</si>
  <si>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</si>
  <si>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</si>
  <si>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</si>
  <si>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</si>
  <si>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</si>
  <si>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</si>
  <si>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</si>
  <si>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</si>
  <si>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</si>
  <si>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</si>
  <si>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</si>
  <si>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</si>
  <si>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</si>
  <si>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</si>
  <si>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</si>
  <si>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</si>
  <si>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</si>
  <si>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</si>
  <si>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</si>
  <si>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</si>
  <si>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</si>
  <si>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</si>
  <si>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</si>
  <si>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</si>
  <si>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</si>
  <si>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</si>
  <si>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</si>
  <si>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</si>
  <si>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</si>
  <si>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</si>
  <si>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</si>
  <si>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</si>
  <si>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</si>
  <si>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</si>
  <si>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</si>
  <si>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</si>
  <si>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</si>
  <si>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</si>
  <si>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</si>
  <si>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</si>
  <si>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</si>
  <si>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</si>
  <si>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</si>
  <si>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</si>
  <si>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</si>
  <si>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</si>
  <si>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</si>
  <si>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</si>
  <si>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</si>
  <si>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</si>
  <si>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</si>
  <si>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</si>
  <si>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</si>
  <si>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</si>
  <si>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</si>
  <si>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</si>
  <si>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</si>
  <si>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</si>
  <si>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</si>
  <si>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</si>
  <si>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</si>
  <si>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</si>
  <si>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</si>
  <si>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</si>
  <si>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</si>
  <si>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</si>
  <si>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</si>
  <si>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</si>
  <si>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</si>
  <si>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</si>
  <si>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</si>
  <si>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</si>
  <si>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</si>
  <si>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</si>
  <si>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</si>
  <si>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</si>
  <si>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</si>
  <si>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</si>
  <si>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</si>
  <si>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</si>
  <si>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</si>
  <si>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</si>
  <si>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</si>
  <si>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</si>
  <si>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</si>
  <si>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</si>
  <si>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</si>
  <si>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</si>
  <si>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</si>
  <si>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</si>
  <si>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</si>
  <si>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</si>
  <si>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</si>
  <si>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</si>
  <si>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</si>
  <si>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</si>
  <si>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</si>
  <si>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</si>
  <si>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</si>
  <si>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</si>
  <si>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</si>
  <si>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</si>
  <si>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</si>
  <si>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</si>
  <si>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</si>
  <si>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</si>
  <si>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</si>
  <si>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</si>
  <si>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</si>
  <si>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</si>
  <si>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</si>
  <si>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</si>
  <si>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</si>
  <si>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</si>
  <si>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</si>
  <si>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</si>
  <si>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</si>
  <si>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</si>
  <si>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</si>
  <si>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</si>
  <si>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</si>
  <si>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</si>
  <si>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</si>
  <si>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</si>
  <si>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</si>
  <si>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</si>
  <si>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</si>
  <si>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</si>
  <si>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</si>
  <si>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</si>
  <si>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</si>
  <si>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</si>
  <si>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</si>
  <si>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</si>
  <si>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</si>
  <si>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</si>
  <si>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</si>
  <si>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</si>
  <si>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</si>
  <si>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</si>
  <si>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</si>
  <si>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</si>
  <si>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</si>
  <si>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</si>
  <si>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</si>
  <si>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</si>
  <si>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</si>
  <si>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</si>
  <si>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</si>
  <si>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</si>
  <si>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</si>
  <si>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</si>
  <si>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</si>
  <si>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</si>
  <si>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</si>
  <si>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</si>
  <si>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</si>
  <si>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</si>
  <si>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</si>
  <si>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</si>
  <si>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</si>
  <si>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</si>
  <si>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</si>
  <si>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</si>
  <si>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</si>
  <si>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</si>
  <si>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</si>
  <si>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</si>
  <si>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</si>
  <si>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</si>
  <si>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</si>
  <si>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</si>
  <si>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</si>
  <si>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</si>
  <si>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</si>
  <si>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</si>
  <si>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</si>
  <si>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</si>
  <si>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</si>
  <si>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</si>
  <si>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</si>
  <si>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</si>
  <si>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</si>
  <si>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</si>
  <si>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</si>
  <si>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</si>
  <si>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</si>
  <si>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</si>
  <si>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</si>
  <si>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</si>
  <si>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</si>
  <si>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</si>
  <si>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</si>
  <si>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</si>
  <si>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</si>
  <si>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</si>
  <si>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</si>
  <si>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</si>
  <si>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</si>
  <si>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</si>
  <si>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</si>
  <si>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</si>
  <si>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</si>
  <si>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</si>
  <si>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</si>
  <si>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</si>
  <si>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</si>
  <si>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</si>
  <si>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</si>
  <si>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</si>
  <si>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</si>
  <si>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</si>
  <si>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</si>
  <si>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</si>
  <si>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</si>
  <si>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</si>
  <si>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</si>
  <si>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</si>
  <si>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</si>
  <si>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</si>
  <si>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</si>
  <si>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</si>
  <si>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</si>
  <si>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</si>
  <si>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</si>
  <si>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</si>
  <si>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</si>
  <si>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</si>
  <si>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</si>
  <si>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</si>
  <si>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</si>
  <si>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</si>
  <si>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</si>
  <si>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</si>
  <si>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</si>
  <si>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</si>
  <si>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</si>
  <si>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</si>
  <si>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</si>
  <si>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</si>
  <si>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</si>
  <si>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</si>
  <si>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</si>
  <si>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</si>
  <si>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</si>
  <si>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</si>
  <si>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</si>
  <si>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</si>
  <si>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</si>
  <si>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</si>
  <si>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</si>
  <si>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</si>
  <si>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</si>
  <si>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</si>
  <si>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</si>
  <si>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</si>
  <si>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</si>
  <si>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</si>
  <si>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</si>
  <si>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</si>
  <si>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</si>
  <si>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</si>
  <si>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</si>
  <si>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</si>
  <si>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</si>
  <si>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</si>
  <si>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</si>
  <si>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</si>
  <si>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</si>
  <si>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</si>
  <si>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</si>
  <si>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</si>
  <si>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</si>
  <si>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</si>
  <si>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</si>
  <si>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</si>
  <si>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</si>
  <si>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</si>
  <si>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</si>
  <si>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</si>
  <si>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</si>
  <si>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</si>
  <si>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</si>
  <si>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</si>
  <si>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</si>
  <si>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</si>
  <si>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</si>
  <si>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</si>
  <si>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</si>
  <si>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</si>
  <si>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</si>
  <si>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</si>
  <si>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</si>
  <si>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</si>
  <si>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</si>
  <si>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</si>
  <si>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</si>
  <si>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</si>
  <si>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</si>
  <si>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</si>
  <si>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</si>
  <si>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</si>
  <si>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</si>
  <si>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</si>
  <si>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</si>
  <si>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</si>
  <si>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</si>
  <si>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</si>
  <si>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</si>
  <si>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</si>
  <si>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</si>
  <si>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</si>
  <si>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</si>
  <si>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</si>
  <si>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</si>
  <si>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</si>
  <si>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</si>
  <si>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</si>
  <si>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</si>
  <si>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</si>
  <si>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</si>
  <si>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</si>
  <si>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</si>
  <si>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</si>
  <si>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</si>
  <si>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</si>
  <si>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</si>
  <si>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</si>
  <si>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</si>
  <si>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</si>
  <si>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</si>
  <si>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</si>
  <si>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</si>
  <si>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</si>
  <si>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</si>
  <si>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</si>
  <si>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</si>
  <si>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</si>
  <si>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</si>
  <si>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</si>
  <si>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</si>
  <si>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</si>
  <si>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</si>
  <si>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</si>
  <si>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</si>
  <si>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</si>
  <si>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</si>
  <si>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</si>
  <si>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</si>
  <si>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</si>
  <si>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</si>
  <si>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</si>
  <si>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</si>
  <si>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</si>
  <si>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</si>
  <si>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</si>
  <si>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</si>
  <si>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</si>
  <si>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</si>
  <si>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</si>
  <si>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</si>
  <si>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</si>
  <si>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</si>
  <si>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</si>
  <si>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</si>
  <si>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</si>
  <si>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</si>
  <si>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</si>
  <si>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</si>
  <si>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</si>
  <si>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</si>
  <si>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</si>
  <si>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</si>
  <si>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</si>
  <si>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</si>
  <si>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</si>
  <si>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</si>
  <si>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</si>
  <si>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</si>
  <si>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</si>
  <si>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</si>
  <si>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</si>
  <si>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</si>
  <si>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</si>
  <si>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</si>
  <si>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</si>
  <si>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</si>
  <si>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</si>
  <si>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</si>
  <si>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</si>
  <si>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</si>
  <si>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</si>
  <si>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</si>
  <si>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</si>
  <si>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</si>
  <si>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</si>
  <si>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</si>
  <si>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</si>
  <si>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</si>
  <si>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</si>
  <si>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</si>
  <si>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</si>
  <si>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</si>
  <si>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</si>
  <si>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</si>
  <si>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</si>
  <si>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</si>
  <si>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</si>
  <si>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</si>
  <si>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</si>
  <si>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</si>
  <si>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</si>
  <si>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</si>
  <si>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</si>
  <si>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</si>
  <si>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</si>
  <si>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</si>
  <si>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</si>
  <si>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</si>
  <si>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</si>
  <si>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</si>
  <si>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</si>
  <si>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</si>
  <si>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</si>
  <si>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</si>
  <si>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</si>
  <si>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</si>
  <si>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</si>
  <si>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</si>
  <si>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</si>
  <si>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</si>
  <si>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</si>
  <si>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</si>
  <si>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</si>
  <si>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</si>
  <si>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</si>
  <si>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</si>
  <si>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</si>
  <si>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</si>
  <si>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</si>
  <si>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</si>
  <si>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</si>
  <si>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</si>
  <si>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</si>
  <si>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</si>
  <si>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</si>
  <si>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</si>
  <si>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</si>
  <si>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</si>
  <si>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</si>
  <si>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</si>
  <si>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</si>
  <si>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</si>
  <si>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</si>
  <si>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</si>
  <si>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</si>
  <si>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</si>
  <si>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</si>
  <si>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</si>
  <si>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</si>
  <si>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</si>
  <si>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</si>
  <si>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</si>
  <si>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</si>
  <si>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</si>
  <si>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</si>
  <si>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</si>
  <si>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</si>
  <si>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</si>
  <si>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</si>
  <si>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</si>
  <si>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</si>
  <si>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</si>
  <si>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</si>
  <si>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</si>
  <si>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</si>
  <si>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</si>
  <si>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</si>
  <si>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</si>
  <si>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</si>
  <si>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</si>
  <si>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</si>
  <si>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</si>
  <si>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</si>
  <si>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</si>
  <si>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</si>
  <si>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</si>
  <si>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</si>
  <si>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</si>
  <si>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</si>
  <si>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</si>
  <si>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</si>
  <si>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</si>
  <si>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</si>
  <si>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</si>
  <si>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</si>
  <si>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</si>
  <si>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</si>
  <si>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</si>
  <si>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</si>
  <si>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</si>
  <si>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</si>
  <si>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</si>
  <si>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</si>
  <si>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</si>
  <si>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</si>
  <si>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</si>
  <si>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</si>
  <si>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</si>
  <si>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</si>
  <si>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</si>
  <si>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</si>
  <si>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</si>
  <si>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</si>
  <si>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</si>
  <si>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</si>
  <si>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</si>
  <si>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</si>
  <si>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</si>
  <si>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</si>
  <si>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</si>
  <si>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</si>
  <si>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</si>
  <si>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</si>
  <si>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</si>
  <si>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</si>
  <si>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</si>
  <si>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</si>
  <si>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</si>
  <si>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</si>
  <si>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</si>
  <si>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</si>
  <si>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</si>
  <si>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</si>
  <si>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</si>
  <si>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</si>
  <si>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</si>
  <si>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</si>
  <si>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</si>
  <si>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</si>
  <si>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</si>
  <si>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</si>
  <si>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</si>
  <si>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</si>
  <si>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</si>
  <si>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</si>
  <si>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</si>
  <si>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</si>
  <si>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</si>
  <si>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</si>
  <si>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</si>
  <si>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</si>
  <si>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</si>
  <si>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</si>
  <si>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</si>
  <si>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</si>
  <si>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</si>
  <si>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</si>
  <si>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</si>
  <si>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</si>
  <si>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</si>
  <si>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</si>
  <si>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</si>
  <si>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</si>
  <si>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</si>
  <si>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</si>
  <si>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</si>
  <si>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</si>
  <si>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</si>
  <si>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</si>
  <si>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</si>
  <si>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</si>
  <si>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</si>
  <si>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</si>
  <si>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</si>
  <si>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</si>
  <si>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</si>
  <si>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</si>
  <si>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</si>
  <si>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</si>
  <si>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</si>
  <si>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</si>
  <si>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</si>
  <si>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</si>
  <si>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</si>
  <si>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</si>
  <si>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</si>
  <si>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</si>
  <si>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</si>
  <si>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</si>
  <si>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</si>
  <si>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</si>
  <si>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</si>
  <si>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</si>
  <si>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</si>
  <si>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</si>
  <si>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</si>
  <si>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</si>
  <si>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</si>
  <si>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</si>
  <si>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</si>
  <si>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</si>
  <si>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</si>
  <si>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</si>
  <si>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</si>
  <si>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</si>
  <si>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</si>
  <si>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</si>
  <si>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</si>
  <si>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</si>
  <si>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</si>
  <si>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</si>
  <si>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</si>
  <si>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</si>
  <si>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</si>
  <si>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</si>
  <si>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</si>
  <si>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</si>
  <si>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</si>
  <si>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</si>
  <si>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</si>
  <si>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</si>
  <si>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</si>
  <si>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</si>
  <si>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</si>
  <si>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</si>
  <si>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</si>
  <si>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</si>
  <si>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</si>
  <si>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</si>
  <si>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</si>
  <si>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</si>
  <si>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</si>
  <si>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</si>
  <si>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</si>
  <si>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</si>
  <si>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</si>
  <si>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</si>
  <si>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</si>
  <si>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</si>
  <si>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</si>
  <si>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</si>
  <si>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</si>
  <si>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</si>
  <si>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</si>
  <si>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</si>
  <si>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</si>
  <si>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</si>
  <si>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</si>
  <si>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</si>
  <si>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</si>
  <si>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</si>
  <si>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</si>
  <si>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</si>
  <si>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</si>
  <si>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</si>
  <si>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</si>
  <si>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</si>
  <si>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</si>
  <si>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</si>
  <si>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</si>
  <si>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</si>
  <si>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</si>
  <si>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</si>
  <si>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</si>
  <si>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</si>
  <si>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</si>
  <si>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</si>
  <si>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</si>
  <si>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</si>
  <si>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</si>
  <si>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</si>
  <si>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</si>
  <si>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</si>
  <si>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</si>
  <si>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</si>
  <si>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</si>
  <si>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</si>
  <si>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</si>
  <si>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</si>
  <si>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</si>
  <si>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</si>
  <si>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</si>
  <si>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</si>
  <si>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</si>
  <si>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</si>
  <si>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</si>
  <si>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</si>
  <si>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</si>
  <si>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</si>
  <si>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</si>
  <si>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</si>
  <si>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</si>
  <si>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</si>
  <si>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</si>
  <si>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</si>
  <si>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</si>
  <si>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</si>
  <si>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</si>
  <si>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</si>
  <si>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</si>
  <si>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</si>
  <si>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</si>
  <si>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</si>
  <si>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</si>
  <si>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</si>
  <si>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</si>
  <si>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</si>
  <si>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</si>
  <si>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</si>
  <si>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</si>
  <si>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</si>
  <si>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</si>
  <si>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</si>
  <si>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</si>
  <si>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</si>
  <si>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</si>
  <si>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</si>
  <si>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</si>
  <si>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</si>
  <si>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</si>
  <si>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</si>
  <si>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</si>
  <si>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</si>
  <si>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</si>
  <si>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</si>
  <si>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</si>
  <si>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</si>
  <si>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</si>
  <si>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</si>
  <si>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</si>
  <si>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</si>
  <si>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</si>
  <si>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</si>
  <si>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</si>
  <si>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</si>
  <si>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</si>
  <si>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</si>
  <si>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</si>
  <si>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</si>
  <si>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</si>
  <si>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</si>
  <si>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</si>
  <si>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</si>
  <si>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</si>
  <si>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</si>
  <si>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</si>
  <si>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</si>
  <si>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</si>
  <si>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</si>
  <si>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</si>
  <si>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</si>
  <si>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</si>
  <si>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</si>
  <si>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</si>
  <si>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</si>
  <si>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</si>
  <si>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</si>
  <si>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</si>
  <si>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</si>
  <si>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</si>
  <si>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</si>
  <si>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</si>
  <si>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</si>
  <si>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</si>
  <si>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</si>
  <si>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</si>
  <si>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</si>
  <si>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</si>
  <si>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</si>
  <si>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</si>
  <si>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</si>
  <si>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</si>
  <si>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</si>
  <si>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</si>
  <si>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</si>
  <si>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</si>
  <si>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</si>
  <si>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</si>
  <si>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</si>
  <si>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</si>
  <si>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</si>
  <si>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</si>
  <si>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</si>
  <si>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</si>
  <si>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</si>
  <si>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</si>
  <si>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</si>
  <si>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</si>
  <si>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</si>
  <si>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</si>
  <si>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</si>
  <si>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</si>
  <si>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</si>
  <si>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</si>
  <si>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</si>
  <si>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</si>
  <si>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</si>
  <si>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</si>
  <si>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</si>
  <si>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</si>
  <si>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</si>
  <si>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</si>
  <si>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</si>
  <si>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</si>
  <si>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</si>
  <si>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</si>
  <si>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</si>
  <si>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</si>
  <si>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</si>
  <si>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</si>
  <si>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</si>
  <si>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</si>
  <si>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</si>
  <si>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</si>
  <si>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</si>
  <si>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</si>
  <si>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</si>
  <si>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</si>
  <si>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</si>
  <si>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</si>
  <si>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</si>
  <si>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</si>
  <si>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</si>
  <si>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</si>
  <si>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</si>
  <si>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</si>
  <si>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</si>
  <si>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</si>
  <si>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</si>
  <si>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</si>
  <si>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</si>
  <si>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</si>
  <si>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</si>
  <si>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</si>
  <si>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</si>
  <si>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</si>
  <si>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</si>
  <si>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</si>
  <si>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</si>
  <si>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</si>
  <si>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</si>
  <si>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</si>
  <si>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</si>
  <si>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</si>
  <si>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</si>
  <si>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</si>
  <si>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</si>
  <si>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</si>
  <si>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</si>
  <si>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</si>
  <si>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</si>
  <si>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</si>
  <si>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</si>
  <si>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</si>
  <si>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</si>
  <si>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</si>
  <si>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</si>
  <si>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</si>
  <si>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</si>
  <si>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</si>
  <si>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</si>
  <si>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</si>
  <si>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</si>
  <si>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</si>
  <si>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</si>
  <si>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</si>
  <si>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</si>
  <si>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</si>
  <si>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</si>
  <si>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</si>
  <si>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</si>
  <si>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</si>
  <si>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</si>
  <si>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</si>
  <si>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</si>
  <si>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</si>
  <si>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</si>
  <si>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</si>
  <si>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</si>
  <si>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</si>
  <si>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</si>
  <si>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</si>
  <si>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</si>
  <si>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</si>
  <si>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</si>
  <si>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</si>
  <si>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</si>
  <si>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</si>
  <si>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</si>
  <si>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</si>
  <si>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</si>
  <si>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</si>
  <si>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</si>
  <si>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</si>
  <si>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</si>
  <si>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</si>
  <si>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</si>
  <si>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</si>
  <si>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</si>
  <si>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</si>
  <si>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</si>
  <si>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</si>
  <si>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</si>
  <si>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</si>
  <si>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</si>
  <si>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</si>
  <si>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</si>
  <si>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</si>
  <si>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</si>
  <si>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</si>
  <si>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</si>
  <si>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</si>
  <si>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</si>
  <si>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</si>
  <si>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</si>
  <si>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</si>
  <si>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</si>
  <si>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</si>
  <si>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</si>
  <si>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</si>
  <si>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</si>
  <si>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</si>
  <si>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</si>
  <si>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</si>
  <si>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</si>
  <si>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</si>
  <si>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</si>
  <si>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</si>
  <si>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</si>
  <si>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</si>
  <si>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</si>
  <si>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</si>
  <si>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</si>
  <si>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</si>
  <si>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</si>
  <si>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</si>
  <si>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</si>
  <si>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</si>
  <si>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</si>
  <si>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</si>
  <si>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</si>
  <si>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</si>
  <si>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</si>
  <si>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</si>
  <si>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</si>
  <si>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</si>
  <si>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</si>
  <si>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</si>
  <si>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</si>
  <si>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</si>
  <si>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</si>
  <si>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</si>
  <si>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</si>
  <si>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</si>
  <si>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</si>
  <si>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</si>
  <si>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</si>
  <si>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</si>
  <si>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</si>
  <si>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</si>
  <si>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</si>
  <si>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</si>
  <si>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</si>
  <si>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</si>
  <si>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</si>
  <si>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</si>
  <si>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</si>
  <si>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</si>
  <si>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</si>
  <si>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</si>
  <si>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</si>
  <si>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</si>
  <si>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</si>
  <si>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</si>
  <si>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</si>
  <si>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</si>
  <si>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</si>
  <si>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</si>
  <si>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</si>
  <si>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</si>
  <si>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</si>
  <si>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</si>
  <si>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</si>
  <si>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</si>
  <si>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</si>
  <si>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</si>
  <si>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</si>
  <si>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</si>
  <si>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</si>
  <si>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</si>
  <si>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</si>
  <si>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</si>
  <si>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</si>
  <si>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</si>
  <si>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</si>
  <si>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</si>
  <si>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</si>
  <si>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</si>
  <si>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</si>
  <si>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</si>
  <si>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</si>
  <si>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</si>
  <si>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</si>
  <si>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</si>
  <si>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</si>
  <si>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</si>
  <si>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</si>
  <si>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</si>
  <si>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</si>
  <si>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</si>
  <si>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</si>
  <si>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</si>
  <si>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</si>
  <si>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</si>
  <si>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</si>
  <si>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</si>
  <si>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</si>
  <si>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</si>
  <si>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</si>
  <si>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</si>
  <si>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</si>
  <si>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</si>
  <si>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</si>
  <si>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</si>
  <si>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</si>
  <si>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</si>
  <si>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</si>
  <si>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</si>
  <si>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</si>
  <si>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</si>
  <si>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</si>
  <si>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</si>
  <si>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</si>
  <si>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</si>
  <si>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</si>
  <si>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</si>
  <si>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</si>
  <si>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</si>
  <si>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</si>
  <si>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</si>
  <si>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</si>
  <si>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</si>
  <si>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</si>
  <si>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</si>
  <si>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</si>
  <si>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</si>
  <si>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</si>
  <si>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</si>
  <si>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</si>
  <si>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</si>
  <si>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</si>
  <si>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</si>
  <si>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</si>
  <si>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</si>
  <si>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</si>
  <si>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</si>
  <si>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</si>
  <si>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</si>
  <si>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</si>
  <si>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</si>
  <si>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</si>
  <si>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</si>
  <si>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</si>
  <si>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</si>
  <si>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</si>
  <si>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</si>
  <si>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</si>
  <si>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</si>
  <si>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</si>
  <si>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</si>
  <si>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</si>
  <si>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</si>
  <si>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</si>
  <si>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</si>
  <si>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</si>
  <si>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</si>
  <si>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</si>
  <si>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</si>
  <si>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</si>
  <si>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</si>
  <si>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</si>
  <si>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</si>
  <si>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</si>
  <si>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</si>
  <si>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</si>
  <si>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</si>
  <si>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</si>
  <si>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</si>
  <si>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</si>
  <si>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</si>
  <si>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</si>
  <si>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</si>
  <si>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</si>
  <si>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</si>
  <si>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</si>
  <si>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</si>
  <si>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</si>
  <si>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</si>
  <si>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</si>
  <si>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</si>
  <si>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</si>
  <si>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</si>
  <si>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</si>
  <si>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</si>
  <si>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</si>
  <si>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</si>
  <si>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</si>
  <si>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</si>
  <si>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</si>
  <si>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</si>
  <si>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</si>
  <si>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</si>
  <si>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</si>
  <si>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</si>
  <si>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</si>
  <si>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</si>
  <si>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</si>
  <si>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</si>
  <si>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</si>
  <si>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</si>
  <si>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</si>
  <si>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</si>
  <si>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</si>
  <si>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</si>
  <si>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</si>
  <si>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</si>
  <si>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</si>
  <si>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</si>
  <si>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</si>
  <si>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</si>
  <si>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</si>
  <si>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</si>
  <si>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</si>
  <si>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</si>
  <si>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</si>
  <si>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</si>
  <si>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</si>
  <si>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</si>
  <si>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</si>
  <si>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</si>
  <si>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</si>
  <si>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</si>
  <si>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</si>
  <si>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</si>
  <si>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</si>
  <si>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</si>
  <si>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</si>
  <si>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</si>
  <si>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</si>
  <si>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</si>
  <si>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</si>
  <si>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</si>
  <si>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</si>
  <si>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</si>
  <si>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</si>
  <si>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</si>
  <si>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</si>
  <si>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</si>
  <si>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</si>
  <si>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</si>
  <si>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</si>
  <si>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</si>
  <si>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</si>
  <si>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</si>
  <si>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</si>
  <si>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</si>
  <si>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</si>
  <si>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</si>
  <si>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</si>
  <si>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</si>
  <si>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</si>
  <si>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</si>
  <si>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</si>
  <si>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</si>
  <si>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</si>
  <si>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</si>
  <si>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</si>
  <si>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</si>
  <si>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</si>
  <si>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</si>
  <si>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</si>
  <si>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</si>
  <si>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</si>
  <si>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</si>
  <si>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</si>
  <si>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</si>
  <si>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</si>
  <si>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</si>
  <si>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</si>
  <si>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</si>
  <si>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</si>
  <si>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</si>
  <si>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</si>
  <si>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</si>
  <si>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</si>
  <si>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</si>
  <si>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</si>
  <si>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</si>
  <si>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</si>
  <si>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</si>
  <si>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</si>
  <si>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</si>
  <si>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</si>
  <si>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</si>
  <si>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</si>
  <si>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</si>
  <si>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</si>
  <si>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</si>
  <si>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</si>
  <si>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</si>
  <si>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</si>
  <si>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</si>
  <si>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</si>
  <si>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</si>
  <si>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</si>
  <si>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</si>
  <si>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</si>
  <si>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</si>
  <si>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</si>
  <si>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</si>
  <si>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</si>
  <si>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</si>
  <si>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</si>
  <si>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</si>
  <si>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</si>
  <si>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</si>
  <si>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</si>
  <si>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</si>
  <si>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</si>
  <si>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</si>
  <si>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</si>
  <si>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</si>
  <si>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</si>
  <si>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</si>
  <si>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</si>
  <si>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</si>
  <si>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</si>
  <si>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</si>
  <si>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</si>
  <si>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</si>
  <si>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</si>
  <si>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</si>
  <si>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</si>
  <si>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</si>
  <si>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</si>
  <si>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</si>
  <si>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</si>
  <si>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</si>
  <si>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</si>
  <si>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</si>
  <si>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</si>
  <si>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</si>
  <si>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</si>
  <si>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</si>
  <si>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</si>
  <si>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</si>
  <si>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</si>
  <si>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</si>
  <si>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</si>
  <si>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</si>
  <si>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</si>
  <si>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</si>
  <si>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</si>
  <si>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</si>
  <si>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</si>
  <si>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</si>
  <si>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</si>
  <si>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</si>
  <si>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</si>
  <si>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</si>
  <si>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</si>
  <si>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</si>
  <si>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</si>
  <si>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</si>
  <si>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</si>
  <si>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</si>
  <si>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</si>
  <si>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</si>
  <si>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</si>
  <si>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</si>
  <si>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</si>
  <si>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</si>
  <si>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</si>
  <si>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</si>
  <si>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</si>
  <si>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</si>
  <si>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</si>
  <si>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</si>
  <si>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</si>
  <si>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</si>
  <si>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</si>
  <si>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</si>
  <si>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</si>
  <si>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</si>
  <si>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</si>
  <si>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</si>
  <si>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</si>
  <si>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</si>
  <si>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</si>
  <si>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</si>
  <si>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</si>
  <si>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</si>
  <si>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</si>
  <si>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</si>
  <si>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</si>
  <si>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</si>
  <si>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</si>
  <si>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</si>
  <si>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</si>
  <si>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</si>
  <si>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</si>
  <si>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</si>
  <si>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</si>
  <si>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</si>
  <si>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</si>
  <si>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</si>
  <si>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</si>
  <si>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</si>
  <si>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</si>
  <si>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</si>
  <si>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</si>
  <si>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</si>
  <si>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</si>
  <si>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</si>
  <si>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</si>
  <si>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</si>
  <si>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</si>
  <si>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</si>
  <si>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</si>
  <si>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</si>
  <si>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</si>
  <si>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</si>
  <si>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</si>
  <si>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</si>
  <si>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</si>
  <si>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</si>
  <si>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</si>
  <si>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</si>
  <si>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</si>
  <si>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</si>
  <si>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</si>
  <si>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</si>
  <si>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</si>
  <si>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</si>
  <si>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</si>
  <si>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</si>
  <si>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</si>
  <si>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</si>
  <si>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</si>
  <si>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</si>
  <si>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</si>
  <si>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</si>
  <si>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</si>
  <si>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</si>
  <si>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</si>
  <si>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</si>
  <si>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</si>
  <si>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</si>
  <si>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</si>
  <si>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</si>
  <si>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</si>
  <si>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</si>
  <si>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</si>
  <si>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</si>
  <si>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</si>
  <si>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</si>
  <si>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</si>
  <si>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</si>
  <si>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</si>
  <si>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</si>
  <si>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</si>
  <si>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</si>
  <si>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</si>
  <si>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</si>
  <si>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</si>
  <si>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</si>
  <si>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</si>
  <si>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</si>
  <si>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</si>
  <si>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</si>
  <si>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</si>
  <si>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</si>
  <si>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</si>
  <si>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</si>
  <si>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</si>
  <si>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</si>
  <si>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</si>
  <si>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</si>
  <si>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</si>
  <si>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</si>
  <si>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</si>
  <si>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</si>
  <si>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</si>
  <si>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</si>
  <si>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</si>
  <si>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</si>
  <si>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</si>
  <si>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</si>
  <si>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</si>
  <si>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</si>
  <si>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</si>
  <si>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</si>
  <si>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</si>
  <si>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</si>
  <si>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</si>
  <si>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</si>
  <si>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</si>
  <si>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</si>
  <si>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</si>
  <si>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</si>
  <si>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</si>
  <si>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</si>
  <si>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</si>
  <si>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</si>
  <si>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</si>
  <si>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</si>
  <si>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</si>
  <si>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</si>
  <si>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</si>
  <si>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</si>
  <si>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</si>
  <si>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</si>
  <si>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</si>
  <si>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</si>
  <si>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</si>
  <si>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</si>
  <si>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</si>
  <si>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</si>
  <si>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</si>
  <si>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</si>
  <si>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</si>
  <si>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</si>
  <si>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</si>
  <si>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</si>
  <si>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</si>
  <si>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</si>
  <si>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</si>
  <si>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</si>
  <si>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</si>
  <si>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</si>
  <si>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</si>
  <si>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</si>
  <si>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</si>
  <si>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</si>
  <si>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</si>
  <si>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</si>
  <si>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</si>
  <si>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</si>
  <si>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</si>
  <si>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</si>
  <si>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</si>
  <si>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</si>
  <si>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</si>
  <si>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</si>
  <si>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</si>
  <si>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</si>
  <si>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</si>
  <si>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</si>
  <si>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</si>
  <si>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</si>
  <si>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</si>
  <si>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</si>
  <si>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</si>
  <si>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</si>
  <si>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</si>
  <si>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</si>
  <si>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</si>
  <si>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</si>
  <si>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</si>
  <si>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</si>
  <si>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</si>
  <si>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</si>
  <si>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</si>
  <si>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</si>
  <si>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</si>
  <si>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</si>
  <si>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</si>
  <si>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</si>
  <si>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</si>
  <si>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</si>
  <si>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</si>
  <si>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</si>
  <si>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</si>
  <si>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</si>
  <si>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</si>
  <si>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</si>
  <si>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</si>
  <si>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</si>
  <si>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</si>
  <si>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</si>
  <si>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</si>
  <si>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</si>
  <si>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</si>
  <si>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</si>
  <si>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</si>
  <si>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</si>
  <si>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</si>
  <si>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</si>
  <si>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</si>
  <si>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</si>
  <si>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</si>
  <si>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</si>
  <si>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</si>
  <si>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</si>
  <si>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</si>
  <si>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</si>
  <si>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</si>
  <si>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</si>
  <si>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</si>
  <si>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</si>
  <si>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</si>
  <si>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</si>
  <si>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</si>
  <si>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</si>
  <si>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</si>
  <si>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</si>
  <si>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</si>
  <si>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</si>
  <si>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</si>
  <si>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</si>
  <si>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</si>
  <si>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</si>
  <si>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</si>
  <si>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</si>
  <si>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</si>
  <si>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</si>
  <si>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</si>
  <si>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</si>
  <si>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</si>
  <si>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</si>
  <si>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</si>
  <si>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</si>
  <si>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</si>
  <si>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</si>
  <si>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</si>
  <si>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</si>
  <si>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</si>
  <si>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</si>
  <si>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</si>
  <si>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</si>
  <si>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</si>
  <si>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</si>
  <si>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</si>
  <si>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</si>
  <si>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</si>
  <si>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</si>
  <si>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</si>
  <si>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</si>
  <si>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</si>
  <si>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</si>
  <si>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</si>
  <si>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</si>
  <si>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</si>
  <si>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</si>
  <si>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</si>
  <si>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</si>
  <si>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</si>
  <si>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</si>
  <si>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</si>
  <si>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</si>
  <si>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</si>
  <si>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</si>
  <si>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</si>
  <si>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</si>
  <si>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</si>
  <si>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</si>
  <si>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</si>
  <si>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</si>
  <si>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</si>
  <si>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</si>
  <si>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</si>
  <si>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</si>
  <si>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</si>
  <si>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</si>
  <si>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</si>
  <si>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</si>
  <si>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</si>
  <si>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</si>
  <si>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</si>
  <si>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</si>
  <si>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</si>
  <si>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</si>
  <si>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</si>
  <si>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</si>
  <si>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</si>
  <si>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</si>
  <si>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</si>
  <si>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</si>
  <si>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</si>
  <si>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</si>
  <si>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</si>
  <si>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</si>
  <si>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</si>
  <si>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</si>
  <si>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</si>
  <si>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</si>
  <si>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</si>
  <si>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</si>
  <si>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</si>
  <si>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</si>
  <si>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</si>
  <si>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</si>
  <si>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</si>
  <si>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</si>
  <si>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</si>
  <si>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</si>
  <si>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</si>
  <si>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</si>
  <si>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</si>
  <si>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</si>
  <si>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</si>
  <si>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</si>
  <si>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</si>
  <si>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</si>
  <si>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</si>
  <si>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</si>
  <si>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</si>
  <si>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</si>
  <si>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</si>
  <si>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</si>
  <si>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</si>
  <si>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</si>
  <si>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</si>
  <si>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</si>
  <si>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</si>
  <si>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</si>
  <si>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</si>
  <si>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</si>
  <si>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</si>
  <si>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</si>
  <si>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</si>
  <si>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</si>
  <si>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</si>
  <si>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</si>
  <si>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</si>
  <si>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</si>
  <si>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</si>
  <si>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</si>
  <si>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</si>
  <si>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</si>
  <si>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</si>
  <si>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</si>
  <si>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</si>
  <si>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</si>
  <si>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</si>
  <si>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</si>
  <si>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</si>
  <si>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</si>
  <si>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</si>
  <si>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</si>
  <si>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</si>
  <si>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</si>
  <si>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</si>
  <si>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</si>
  <si>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</si>
  <si>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</si>
  <si>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</si>
  <si>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</si>
  <si>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</si>
  <si>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</si>
  <si>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</si>
  <si>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</si>
  <si>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</si>
  <si>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</si>
  <si>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</si>
  <si>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</si>
  <si>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</si>
  <si>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</si>
  <si>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</si>
  <si>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</si>
  <si>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</si>
  <si>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</si>
  <si>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</si>
  <si>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</si>
  <si>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</si>
  <si>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</si>
  <si>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</si>
  <si>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</si>
  <si>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</si>
  <si>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</si>
  <si>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</si>
  <si>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</si>
  <si>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</si>
  <si>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</si>
  <si>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</si>
  <si>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</si>
  <si>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</si>
  <si>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</si>
  <si>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</si>
  <si>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</si>
  <si>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</si>
  <si>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</si>
  <si>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</si>
  <si>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</si>
  <si>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</si>
  <si>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</si>
  <si>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</si>
  <si>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</si>
  <si>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</si>
  <si>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</si>
  <si>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</si>
  <si>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</si>
  <si>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</si>
  <si>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</si>
  <si>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</si>
  <si>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</si>
  <si>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</si>
  <si>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</si>
  <si>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</si>
  <si>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</si>
  <si>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</si>
  <si>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</si>
  <si>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</si>
  <si>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</si>
  <si>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</si>
  <si>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</si>
  <si>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</si>
  <si>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</si>
  <si>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</si>
  <si>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</si>
  <si>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</si>
  <si>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</si>
  <si>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</si>
  <si>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</si>
  <si>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</si>
  <si>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</si>
  <si>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</si>
  <si>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</si>
  <si>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</si>
  <si>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</si>
  <si>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</si>
  <si>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</si>
  <si>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</si>
  <si>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</si>
  <si>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</si>
  <si>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</si>
  <si>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</si>
  <si>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</si>
  <si>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</si>
  <si>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</si>
  <si>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</si>
  <si>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</si>
  <si>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</si>
  <si>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</si>
  <si>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</si>
  <si>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</si>
  <si>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</si>
  <si>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</si>
  <si>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</si>
  <si>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</si>
  <si>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</si>
  <si>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</si>
  <si>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</si>
  <si>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</si>
  <si>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</si>
  <si>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</si>
  <si>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</si>
  <si>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</si>
  <si>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</si>
  <si>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</si>
  <si>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</si>
  <si>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</si>
  <si>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</si>
  <si>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</si>
  <si>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</si>
  <si>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</si>
  <si>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</si>
  <si>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</si>
  <si>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</si>
  <si>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</si>
  <si>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</si>
  <si>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</si>
  <si>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</si>
  <si>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</si>
  <si>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</si>
  <si>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</si>
  <si>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</si>
  <si>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</si>
  <si>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</si>
  <si>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</si>
  <si>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</si>
  <si>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</si>
  <si>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</si>
  <si>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</si>
  <si>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</si>
  <si>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</si>
  <si>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</si>
  <si>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</si>
  <si>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</si>
  <si>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</si>
  <si>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</si>
  <si>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</si>
  <si>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</si>
  <si>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</si>
  <si>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</si>
  <si>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</si>
  <si>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</si>
  <si>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</si>
  <si>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</si>
  <si>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</si>
  <si>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</si>
  <si>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</si>
  <si>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</si>
  <si>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</si>
  <si>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</si>
  <si>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</si>
  <si>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</si>
  <si>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</si>
  <si>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</si>
  <si>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</si>
  <si>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</si>
  <si>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</si>
  <si>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</si>
  <si>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</si>
  <si>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</si>
  <si>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</si>
  <si>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</si>
  <si>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</si>
  <si>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</si>
  <si>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</si>
  <si>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</si>
  <si>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</si>
  <si>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</si>
  <si>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</si>
  <si>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</si>
  <si>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</si>
  <si>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</si>
  <si>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</si>
  <si>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</si>
  <si>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</si>
  <si>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</si>
  <si>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</si>
  <si>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</si>
  <si>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</si>
  <si>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</si>
  <si>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</si>
  <si>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</si>
  <si>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</si>
  <si>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</si>
  <si>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</si>
  <si>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</si>
  <si>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</si>
  <si>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</si>
  <si>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</si>
  <si>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</si>
  <si>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</si>
  <si>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</si>
  <si>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</si>
  <si>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</si>
  <si>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</si>
  <si>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</si>
  <si>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</si>
  <si>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</si>
  <si>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</si>
  <si>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</si>
  <si>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</si>
  <si>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</si>
  <si>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</si>
  <si>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</si>
  <si>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</si>
  <si>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</si>
  <si>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</si>
  <si>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</si>
  <si>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</si>
  <si>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</si>
  <si>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</si>
  <si>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</si>
  <si>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</si>
  <si>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</si>
  <si>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</si>
  <si>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</si>
  <si>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</si>
  <si>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</si>
  <si>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</si>
  <si>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</si>
  <si>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</si>
  <si>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</si>
  <si>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</si>
  <si>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</si>
  <si>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</si>
  <si>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</si>
  <si>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</si>
  <si>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</si>
  <si>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</si>
  <si>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</si>
  <si>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</si>
  <si>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</si>
  <si>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</si>
  <si>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</si>
  <si>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</si>
  <si>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</si>
  <si>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</si>
  <si>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</si>
  <si>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</si>
  <si>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</si>
  <si>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</si>
  <si>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</si>
  <si>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</si>
  <si>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</si>
  <si>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</si>
  <si>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</si>
  <si>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</si>
  <si>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</si>
  <si>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</si>
  <si>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</si>
  <si>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</si>
  <si>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</si>
  <si>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</si>
  <si>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</si>
  <si>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</si>
  <si>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</si>
  <si>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</si>
  <si>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</si>
  <si>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</si>
  <si>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</si>
  <si>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</si>
  <si>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</si>
  <si>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</si>
  <si>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</si>
  <si>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</si>
  <si>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</si>
  <si>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</si>
  <si>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</si>
  <si>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</si>
  <si>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</si>
  <si>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</si>
  <si>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</si>
  <si>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</si>
  <si>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</si>
  <si>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</si>
  <si>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</si>
  <si>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</si>
  <si>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</si>
  <si>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</si>
  <si>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</si>
  <si>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</si>
  <si>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</si>
  <si>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</si>
  <si>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</si>
  <si>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</si>
  <si>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</si>
  <si>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</si>
  <si>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</si>
  <si>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</si>
  <si>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</si>
  <si>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</si>
  <si>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</si>
  <si>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</si>
  <si>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</si>
  <si>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</si>
  <si>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</si>
  <si>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</si>
  <si>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</si>
  <si>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</si>
  <si>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</si>
  <si>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</si>
  <si>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</si>
  <si>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</si>
  <si>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</si>
  <si>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</si>
  <si>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</si>
  <si>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</si>
  <si>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</si>
  <si>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</si>
  <si>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</si>
  <si>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</si>
  <si>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</si>
  <si>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</si>
  <si>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</si>
  <si>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</si>
  <si>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</si>
  <si>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</si>
  <si>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</si>
  <si>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</si>
  <si>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</si>
  <si>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</si>
  <si>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</si>
  <si>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</si>
  <si>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</si>
  <si>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</si>
  <si>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</si>
  <si>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</si>
  <si>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</si>
  <si>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</si>
  <si>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</si>
  <si>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</si>
  <si>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</si>
  <si>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</si>
  <si>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</si>
  <si>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</si>
  <si>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</si>
  <si>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</si>
  <si>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</si>
  <si>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</si>
  <si>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</si>
  <si>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</si>
  <si>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</si>
  <si>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</si>
  <si>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</si>
  <si>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</si>
  <si>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</si>
  <si>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</si>
  <si>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</si>
  <si>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</si>
  <si>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</si>
  <si>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</si>
  <si>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</si>
  <si>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</si>
  <si>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</si>
  <si>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</si>
  <si>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</si>
  <si>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</si>
  <si>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</si>
  <si>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</si>
  <si>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</si>
  <si>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</si>
  <si>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</si>
  <si>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</si>
  <si>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</si>
  <si>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</si>
  <si>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</si>
  <si>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</si>
  <si>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</si>
  <si>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</si>
  <si>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</si>
  <si>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</si>
  <si>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</si>
  <si>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</si>
  <si>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</si>
  <si>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</si>
  <si>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</si>
  <si>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</si>
  <si>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</si>
  <si>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</si>
  <si>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</si>
  <si>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</si>
  <si>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</si>
  <si>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</si>
  <si>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</si>
  <si>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</si>
  <si>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</si>
  <si>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</si>
  <si>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</si>
  <si>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</si>
  <si>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</si>
  <si>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</si>
  <si>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</si>
  <si>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</si>
  <si>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</si>
  <si>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</si>
  <si>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</si>
  <si>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</si>
  <si>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</si>
  <si>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</si>
  <si>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</si>
  <si>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</si>
  <si>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</si>
  <si>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</si>
  <si>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</si>
  <si>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</si>
  <si>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</si>
  <si>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</si>
  <si>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</si>
  <si>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</si>
  <si>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</si>
  <si>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</si>
  <si>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</si>
  <si>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</si>
  <si>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</si>
  <si>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</si>
  <si>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</si>
  <si>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</si>
  <si>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</si>
  <si>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</si>
  <si>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</si>
  <si>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</si>
  <si>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</si>
  <si>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</si>
  <si>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</si>
  <si>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</si>
  <si>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</si>
  <si>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</si>
  <si>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</si>
  <si>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</si>
  <si>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</si>
  <si>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</si>
  <si>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</si>
  <si>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</si>
  <si>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</si>
  <si>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</si>
  <si>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</si>
  <si>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</si>
  <si>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</si>
  <si>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</si>
  <si>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</si>
  <si>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</si>
  <si>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</si>
  <si>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</si>
  <si>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</si>
  <si>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</si>
  <si>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</si>
  <si>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</si>
  <si>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</si>
  <si>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</si>
  <si>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</si>
  <si>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</si>
  <si>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</si>
  <si>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</si>
  <si>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</si>
  <si>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</si>
  <si>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</si>
  <si>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</si>
  <si>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</si>
  <si>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</si>
  <si>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</si>
  <si>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</si>
  <si>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</si>
  <si>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</si>
  <si>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</si>
  <si>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</si>
  <si>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</si>
  <si>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</si>
  <si>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</si>
  <si>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</si>
  <si>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</si>
  <si>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</si>
  <si>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</si>
  <si>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</si>
  <si>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</si>
  <si>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</si>
  <si>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</si>
  <si>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</si>
  <si>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</si>
  <si>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</si>
  <si>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</si>
  <si>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</si>
  <si>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</si>
  <si>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</si>
  <si>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</si>
  <si>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</si>
  <si>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</si>
  <si>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</si>
  <si>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</si>
  <si>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</si>
  <si>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</si>
  <si>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</si>
  <si>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</si>
  <si>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</si>
  <si>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</si>
  <si>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</si>
  <si>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</si>
  <si>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</si>
  <si>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</si>
  <si>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</si>
  <si>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</si>
  <si>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</si>
  <si>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</si>
  <si>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</si>
  <si>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</si>
  <si>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</si>
  <si>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</si>
  <si>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</si>
  <si>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</si>
  <si>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</si>
  <si>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</si>
  <si>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</si>
  <si>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</si>
  <si>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</si>
  <si>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</si>
  <si>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</si>
  <si>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</si>
  <si>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</si>
  <si>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</si>
  <si>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</si>
  <si>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</si>
  <si>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</si>
  <si>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</si>
  <si>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</si>
  <si>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</si>
  <si>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</si>
  <si>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</si>
  <si>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</si>
  <si>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</si>
  <si>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</si>
  <si>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</si>
  <si>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</si>
  <si>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</si>
  <si>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</si>
  <si>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</si>
  <si>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</si>
  <si>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</si>
  <si>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</si>
  <si>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</si>
  <si>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</si>
  <si>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</si>
  <si>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</si>
  <si>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</si>
  <si>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</si>
  <si>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</si>
  <si>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</si>
  <si>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</si>
  <si>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</si>
  <si>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</si>
  <si>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</si>
  <si>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</si>
  <si>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</si>
  <si>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</si>
  <si>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</si>
  <si>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</si>
  <si>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</si>
  <si>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</si>
  <si>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</si>
  <si>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</si>
  <si>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</si>
  <si>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</si>
  <si>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</si>
  <si>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</si>
  <si>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</si>
  <si>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</si>
  <si>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</si>
  <si>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</si>
  <si>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</si>
  <si>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</si>
  <si>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</si>
  <si>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</si>
  <si>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</si>
  <si>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</si>
  <si>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</si>
  <si>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</si>
  <si>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</si>
  <si>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</si>
  <si>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</si>
  <si>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</si>
  <si>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</si>
  <si>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</si>
  <si>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</si>
  <si>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</si>
  <si>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</si>
  <si>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</si>
  <si>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</si>
  <si>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</si>
  <si>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</si>
  <si>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</si>
  <si>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</si>
  <si>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</si>
  <si>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</si>
  <si>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</si>
  <si>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</si>
  <si>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</si>
  <si>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</si>
  <si>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</si>
  <si>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</si>
  <si>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</si>
  <si>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</si>
  <si>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</si>
  <si>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</si>
  <si>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</si>
  <si>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</si>
  <si>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</si>
  <si>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</si>
  <si>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</si>
  <si>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</si>
  <si>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</si>
  <si>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</si>
  <si>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</si>
  <si>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</si>
  <si>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</si>
  <si>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</si>
  <si>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</si>
  <si>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</si>
  <si>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</si>
  <si>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</si>
  <si>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</si>
  <si>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</si>
  <si>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</si>
  <si>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</si>
  <si>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</si>
  <si>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</si>
  <si>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</si>
  <si>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</si>
  <si>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</si>
  <si>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</si>
  <si>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</si>
  <si>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</si>
  <si>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</si>
  <si>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</si>
  <si>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</si>
  <si>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</si>
  <si>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</si>
  <si>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</si>
  <si>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</si>
  <si>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</si>
  <si>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</si>
  <si>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</si>
  <si>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</si>
  <si>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</si>
  <si>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</si>
  <si>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</si>
  <si>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</si>
  <si>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</si>
  <si>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</si>
  <si>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</si>
  <si>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</si>
  <si>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</si>
  <si>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</si>
  <si>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</si>
  <si>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</si>
  <si>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</si>
  <si>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</si>
  <si>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</si>
  <si>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</si>
  <si>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</si>
  <si>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</si>
  <si>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</si>
  <si>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</si>
  <si>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</si>
  <si>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</si>
  <si>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</si>
  <si>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</si>
  <si>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</si>
  <si>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</si>
  <si>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</si>
  <si>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</si>
  <si>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</si>
  <si>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</si>
  <si>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</si>
  <si>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</si>
  <si>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</si>
  <si>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</si>
  <si>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</si>
  <si>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</si>
  <si>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</si>
  <si>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</si>
  <si>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</si>
  <si>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</si>
  <si>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</si>
  <si>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</si>
  <si>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</si>
  <si>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</si>
  <si>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</si>
  <si>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</si>
  <si>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</si>
  <si>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</si>
  <si>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</si>
  <si>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</si>
  <si>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</si>
  <si>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</si>
  <si>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</si>
  <si>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</si>
  <si>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</si>
  <si>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</si>
  <si>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</si>
  <si>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</si>
  <si>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</si>
  <si>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</si>
  <si>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</si>
  <si>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</si>
  <si>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</si>
  <si>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</si>
  <si>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</si>
  <si>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</si>
  <si>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</si>
  <si>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</si>
  <si>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</si>
  <si>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</si>
  <si>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</si>
  <si>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</si>
  <si>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</si>
  <si>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</si>
  <si>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</si>
  <si>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</si>
  <si>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</si>
  <si>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</si>
  <si>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</si>
  <si>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</si>
  <si>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</si>
  <si>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</si>
  <si>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</si>
  <si>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</si>
  <si>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</si>
  <si>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</si>
  <si>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</si>
  <si>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</si>
  <si>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</si>
  <si>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</si>
  <si>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</si>
  <si>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</si>
  <si>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</si>
  <si>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</si>
  <si>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</si>
  <si>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</si>
  <si>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</si>
  <si>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</si>
  <si>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</si>
  <si>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</si>
  <si>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</si>
  <si>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</si>
  <si>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</si>
  <si>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</si>
  <si>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</si>
  <si>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</si>
  <si>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</si>
  <si>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</si>
  <si>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</si>
  <si>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</si>
  <si>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</si>
  <si>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</si>
  <si>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</si>
  <si>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</si>
  <si>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</si>
  <si>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</si>
  <si>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</si>
  <si>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</si>
  <si>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</si>
  <si>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</si>
  <si>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</si>
  <si>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</si>
  <si>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</si>
  <si>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</si>
  <si>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</si>
  <si>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</si>
  <si>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</si>
  <si>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</si>
  <si>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</si>
  <si>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</si>
  <si>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</si>
  <si>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</si>
  <si>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</si>
  <si>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</si>
  <si>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</si>
  <si>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</si>
  <si>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</si>
  <si>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</si>
  <si>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</si>
  <si>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</si>
  <si>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</si>
  <si>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</si>
  <si>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</si>
  <si>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</si>
  <si>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</si>
  <si>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</si>
  <si>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</si>
  <si>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</si>
  <si>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</si>
  <si>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</si>
  <si>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</si>
  <si>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</si>
  <si>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</si>
  <si>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</si>
  <si>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</si>
  <si>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</si>
  <si>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</si>
  <si>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</si>
  <si>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</si>
  <si>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</si>
  <si>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</si>
  <si>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</si>
  <si>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</si>
  <si>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</si>
  <si>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</si>
  <si>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</si>
  <si>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</si>
  <si>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</si>
  <si>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</si>
  <si>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</si>
  <si>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</si>
  <si>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</si>
  <si>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</si>
  <si>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</si>
  <si>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</si>
  <si>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</si>
  <si>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</si>
  <si>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</si>
  <si>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</si>
  <si>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</si>
  <si>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</si>
  <si>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</si>
  <si>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</si>
  <si>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</si>
  <si>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</si>
  <si>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</si>
  <si>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</si>
  <si>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</si>
  <si>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</si>
  <si>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</si>
  <si>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</si>
  <si>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</si>
  <si>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</si>
  <si>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</si>
  <si>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</si>
  <si>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</si>
  <si>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</si>
  <si>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</si>
  <si>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</si>
  <si>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</si>
  <si>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</si>
  <si>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</si>
  <si>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</si>
  <si>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</si>
  <si>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</si>
  <si>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</si>
  <si>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</si>
  <si>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</si>
  <si>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</si>
  <si>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</si>
  <si>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</si>
  <si>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</si>
  <si>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</si>
  <si>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</si>
  <si>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</si>
  <si>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</si>
  <si>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</si>
  <si>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</si>
  <si>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</si>
  <si>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</si>
  <si>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</si>
  <si>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</si>
  <si>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</si>
  <si>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</si>
  <si>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</si>
  <si>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</si>
  <si>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</si>
  <si>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</si>
  <si>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</si>
  <si>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</si>
  <si>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</si>
  <si>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</si>
  <si>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</si>
  <si>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</si>
  <si>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</si>
  <si>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</si>
  <si>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</si>
  <si>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</si>
  <si>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</si>
  <si>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</si>
  <si>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</si>
  <si>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</si>
  <si>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</si>
  <si>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</si>
  <si>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</si>
  <si>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</si>
  <si>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</si>
  <si>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</si>
  <si>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</si>
  <si>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</si>
  <si>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</si>
  <si>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</si>
  <si>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</si>
  <si>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</si>
  <si>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</si>
  <si>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</si>
  <si>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</si>
  <si>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</si>
  <si>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</si>
  <si>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</si>
  <si>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</si>
  <si>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</si>
  <si>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</si>
  <si>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</si>
  <si>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</si>
  <si>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</si>
  <si>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</si>
  <si>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</si>
  <si>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</si>
  <si>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</si>
  <si>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</si>
  <si>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</si>
  <si>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</si>
  <si>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</si>
  <si>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</si>
  <si>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</si>
  <si>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</si>
  <si>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</si>
  <si>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</si>
  <si>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</si>
  <si>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</si>
  <si>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</si>
  <si>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</si>
  <si>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</si>
  <si>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</si>
  <si>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</si>
  <si>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</si>
  <si>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</si>
  <si>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</si>
  <si>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</si>
  <si>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</si>
  <si>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</si>
  <si>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</si>
  <si>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</si>
  <si>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</si>
  <si>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</si>
  <si>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</si>
  <si>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</si>
  <si>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</si>
  <si>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</si>
  <si>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</si>
  <si>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</si>
  <si>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</si>
  <si>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</si>
  <si>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</si>
  <si>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</si>
  <si>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</si>
  <si>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</si>
  <si>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</si>
  <si>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</si>
  <si>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</si>
  <si>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</si>
  <si>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</si>
  <si>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</si>
  <si>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</si>
  <si>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</si>
  <si>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</si>
  <si>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</si>
  <si>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</si>
  <si>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</si>
  <si>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</si>
  <si>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</si>
  <si>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</si>
  <si>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</si>
  <si>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</si>
  <si>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</si>
  <si>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</si>
  <si>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</si>
  <si>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</si>
  <si>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</si>
  <si>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</si>
  <si>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</si>
  <si>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</si>
  <si>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</si>
  <si>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</si>
  <si>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</si>
  <si>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</si>
  <si>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</si>
  <si>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</si>
  <si>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</si>
  <si>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</si>
  <si>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</si>
  <si>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</si>
  <si>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</si>
  <si>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</si>
  <si>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</si>
  <si>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</si>
  <si>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</si>
  <si>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</si>
  <si>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</si>
  <si>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</si>
  <si>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</si>
  <si>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</si>
  <si>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</si>
  <si>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</si>
  <si>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</si>
  <si>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</si>
  <si>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</si>
  <si>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</si>
  <si>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</si>
  <si>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</si>
  <si>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</si>
  <si>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</si>
  <si>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</si>
  <si>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</si>
  <si>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</si>
  <si>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</si>
  <si>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</si>
  <si>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</si>
  <si>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</si>
  <si>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</si>
  <si>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</si>
  <si>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</si>
  <si>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</si>
  <si>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</si>
  <si>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</si>
  <si>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</si>
  <si>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</si>
  <si>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</si>
  <si>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</si>
  <si>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</si>
  <si>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</si>
  <si>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</si>
  <si>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</si>
  <si>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</si>
  <si>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</si>
  <si>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</si>
  <si>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</si>
  <si>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</si>
  <si>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</si>
  <si>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</si>
  <si>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</si>
  <si>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</si>
  <si>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</si>
  <si>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</si>
  <si>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</si>
  <si>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</si>
  <si>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</si>
  <si>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</si>
  <si>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</si>
  <si>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</si>
  <si>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</si>
  <si>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</si>
  <si>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</si>
  <si>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</si>
  <si>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</si>
  <si>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</si>
  <si>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</si>
  <si>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</si>
  <si>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</si>
  <si>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</si>
  <si>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</si>
  <si>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</si>
  <si>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</si>
  <si>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</si>
  <si>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</si>
  <si>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</si>
  <si>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</si>
  <si>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</si>
  <si>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</si>
  <si>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</si>
  <si>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</si>
  <si>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</si>
  <si>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</si>
  <si>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</si>
  <si>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</si>
  <si>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</si>
  <si>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</si>
  <si>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</si>
  <si>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</si>
  <si>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</si>
  <si>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</si>
  <si>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</si>
  <si>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</si>
  <si>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</si>
  <si>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</si>
  <si>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</si>
  <si>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</si>
  <si>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</si>
  <si>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</si>
  <si>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</si>
  <si>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</si>
  <si>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</si>
  <si>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</si>
  <si>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</si>
  <si>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</si>
  <si>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</si>
  <si>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</si>
  <si>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</si>
  <si>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</si>
  <si>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</si>
  <si>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</si>
  <si>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</si>
  <si>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</si>
  <si>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</si>
  <si>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</si>
  <si>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</si>
  <si>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</si>
  <si>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</si>
  <si>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</si>
  <si>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</si>
  <si>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</si>
  <si>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</si>
  <si>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</si>
  <si>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</si>
  <si>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</si>
  <si>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</si>
  <si>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</si>
  <si>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</si>
  <si>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</si>
  <si>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</si>
  <si>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</si>
  <si>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</si>
  <si>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</si>
  <si>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</si>
  <si>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</si>
  <si>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</si>
  <si>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</si>
  <si>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</si>
  <si>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</si>
  <si>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</si>
  <si>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</si>
  <si>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</si>
  <si>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</si>
  <si>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</si>
  <si>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</si>
  <si>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</si>
  <si>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</si>
  <si>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</si>
  <si>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</si>
  <si>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</si>
  <si>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</si>
  <si>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</si>
  <si>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</si>
  <si>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</si>
  <si>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</si>
  <si>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</si>
  <si>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</si>
  <si>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</si>
  <si>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</si>
  <si>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</si>
  <si>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</si>
  <si>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</si>
  <si>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</si>
  <si>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</si>
  <si>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</si>
  <si>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</si>
  <si>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</si>
  <si>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</si>
  <si>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</si>
  <si>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</si>
  <si>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</si>
  <si>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</si>
  <si>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</si>
  <si>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</si>
  <si>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</si>
  <si>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</si>
  <si>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</si>
  <si>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</si>
  <si>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</si>
  <si>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</si>
  <si>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</si>
  <si>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</si>
  <si>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</si>
  <si>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</si>
  <si>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</si>
  <si>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</si>
  <si>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</si>
  <si>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</si>
  <si>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</si>
  <si>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</si>
  <si>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</si>
  <si>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</si>
  <si>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</si>
  <si>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</si>
  <si>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</si>
  <si>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</si>
  <si>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</si>
  <si>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</si>
  <si>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</si>
  <si>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</si>
  <si>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</si>
  <si>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</si>
  <si>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</si>
  <si>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</si>
  <si>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</si>
  <si>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</si>
  <si>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</si>
  <si>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</si>
  <si>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</si>
  <si>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</si>
  <si>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</si>
  <si>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</si>
  <si>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</si>
  <si>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</si>
  <si>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</si>
  <si>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</si>
  <si>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</si>
  <si>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</si>
  <si>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</si>
  <si>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</si>
  <si>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</si>
  <si>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</si>
  <si>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</si>
  <si>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</si>
  <si>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</si>
  <si>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</si>
  <si>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</si>
  <si>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</si>
  <si>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</si>
  <si>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</si>
  <si>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</si>
  <si>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</si>
  <si>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</si>
  <si>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</si>
  <si>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</si>
  <si>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</si>
  <si>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</si>
  <si>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</si>
  <si>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</si>
  <si>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</si>
  <si>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</si>
  <si>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</si>
  <si>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</si>
  <si>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</si>
  <si>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</si>
  <si>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</si>
  <si>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</si>
  <si>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</si>
  <si>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</si>
  <si>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</si>
  <si>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</si>
  <si>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</si>
  <si>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</si>
  <si>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</si>
  <si>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</si>
  <si>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</si>
  <si>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</si>
  <si>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</si>
  <si>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</si>
  <si>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</si>
  <si>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</si>
  <si>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</si>
  <si>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</si>
  <si>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</si>
  <si>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</si>
  <si>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</si>
  <si>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</si>
  <si>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</si>
  <si>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</si>
  <si>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</si>
  <si>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</si>
  <si>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</si>
  <si>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</si>
  <si>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</si>
  <si>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</si>
  <si>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</si>
  <si>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</si>
  <si>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</si>
  <si>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</si>
  <si>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</si>
  <si>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</si>
  <si>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</si>
  <si>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</si>
  <si>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</si>
  <si>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</si>
  <si>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</si>
  <si>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</si>
  <si>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</si>
  <si>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</si>
  <si>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</si>
  <si>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</si>
  <si>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</si>
  <si>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</si>
  <si>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</si>
  <si>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</si>
  <si>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</si>
  <si>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</si>
  <si>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</si>
  <si>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</si>
  <si>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</si>
  <si>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</si>
  <si>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</si>
  <si>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</si>
  <si>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</si>
  <si>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</si>
  <si>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</si>
  <si>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</si>
  <si>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</si>
  <si>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</si>
  <si>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</si>
  <si>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</si>
  <si>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</si>
  <si>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</si>
  <si>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</si>
  <si>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</si>
  <si>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</si>
  <si>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</si>
  <si>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</si>
  <si>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</si>
  <si>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</si>
  <si>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</si>
  <si>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</si>
  <si>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</si>
  <si>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</si>
  <si>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</si>
  <si>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</si>
  <si>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</si>
  <si>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</si>
  <si>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</si>
  <si>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</si>
  <si>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</si>
  <si>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</si>
  <si>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</si>
  <si>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</si>
  <si>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</si>
  <si>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</si>
  <si>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</si>
  <si>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</si>
  <si>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</si>
  <si>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</si>
  <si>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</si>
  <si>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</si>
  <si>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</si>
  <si>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</si>
  <si>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</si>
  <si>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</si>
  <si>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</si>
  <si>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</si>
  <si>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</si>
  <si>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</si>
  <si>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</si>
  <si>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</si>
  <si>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</si>
  <si>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</si>
  <si>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</si>
  <si>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</si>
  <si>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</si>
  <si>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</si>
  <si>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</si>
  <si>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</si>
  <si>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</si>
  <si>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</si>
  <si>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</si>
  <si>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</si>
  <si>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</si>
  <si>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</si>
  <si>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</si>
  <si>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</si>
  <si>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</si>
  <si>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</si>
  <si>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</si>
  <si>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</si>
  <si>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</si>
  <si>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</si>
  <si>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</si>
  <si>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</si>
  <si>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</si>
  <si>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</si>
  <si>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</si>
  <si>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</si>
  <si>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</si>
  <si>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</si>
  <si>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</si>
  <si>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</si>
  <si>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</si>
  <si>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</si>
  <si>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</si>
  <si>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</si>
  <si>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</si>
  <si>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</si>
  <si>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</si>
  <si>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</si>
  <si>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</si>
  <si>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</si>
  <si>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</si>
  <si>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</si>
  <si>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</si>
  <si>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</si>
  <si>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</si>
  <si>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</si>
  <si>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</si>
  <si>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</si>
  <si>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</si>
  <si>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</si>
  <si>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</si>
  <si>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</si>
  <si>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</si>
  <si>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</si>
  <si>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</si>
  <si>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</si>
  <si>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</si>
  <si>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</si>
  <si>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</si>
  <si>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</si>
  <si>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</si>
  <si>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</si>
  <si>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</si>
  <si>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</si>
  <si>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</si>
  <si>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</si>
  <si>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</si>
  <si>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</si>
  <si>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</si>
  <si>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</si>
  <si>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</si>
  <si>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</si>
  <si>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</si>
  <si>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</si>
  <si>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</si>
  <si>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</si>
  <si>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</si>
  <si>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</si>
  <si>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</si>
  <si>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</si>
  <si>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</si>
  <si>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</si>
  <si>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</si>
  <si>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</si>
  <si>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</si>
  <si>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</si>
  <si>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</si>
  <si>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</si>
  <si>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</si>
  <si>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</si>
  <si>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</si>
  <si>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</si>
  <si>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</si>
  <si>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</si>
  <si>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</si>
  <si>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</si>
  <si>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</si>
  <si>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</si>
  <si>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</si>
  <si>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</si>
  <si>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</si>
  <si>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</si>
  <si>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</si>
  <si>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</si>
  <si>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</si>
  <si>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</si>
  <si>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</si>
  <si>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</si>
  <si>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</si>
  <si>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</si>
  <si>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</si>
  <si>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</si>
  <si>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</si>
  <si>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</si>
  <si>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</si>
  <si>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</si>
  <si>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</si>
  <si>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</si>
  <si>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</si>
  <si>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</si>
  <si>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</si>
  <si>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</si>
  <si>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</si>
  <si>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</si>
  <si>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</si>
  <si>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</si>
  <si>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</si>
  <si>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</si>
  <si>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</si>
  <si>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</si>
  <si>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</si>
  <si>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</si>
  <si>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</si>
  <si>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</si>
  <si>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</si>
  <si>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</si>
  <si>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</si>
  <si>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</si>
  <si>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</si>
  <si>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</si>
  <si>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</si>
  <si>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</si>
  <si>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</si>
  <si>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</si>
  <si>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</si>
  <si>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</si>
  <si>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</si>
  <si>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</si>
  <si>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</si>
  <si>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</si>
  <si>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</si>
  <si>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</si>
  <si>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</si>
  <si>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</si>
  <si>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</si>
  <si>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</si>
  <si>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</si>
  <si>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</si>
  <si>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</si>
  <si>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</si>
  <si>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</si>
  <si>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</si>
  <si>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</si>
  <si>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</si>
  <si>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</si>
  <si>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</si>
  <si>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</si>
  <si>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</si>
  <si>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</si>
  <si>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</si>
  <si>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</si>
  <si>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</si>
  <si>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</si>
  <si>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</si>
  <si>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</si>
  <si>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</si>
  <si>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</si>
  <si>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</si>
  <si>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</si>
  <si>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</si>
  <si>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</si>
  <si>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</si>
  <si>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</si>
  <si>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</si>
  <si>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</si>
  <si>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</si>
  <si>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</si>
  <si>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</si>
  <si>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</si>
  <si>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</si>
  <si>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</si>
  <si>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</si>
  <si>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</si>
  <si>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</si>
  <si>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</si>
  <si>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</si>
  <si>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</si>
  <si>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</si>
  <si>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</si>
  <si>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</si>
  <si>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</si>
  <si>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</si>
  <si>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</si>
  <si>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</si>
  <si>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</si>
  <si>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</si>
  <si>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</si>
  <si>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</si>
  <si>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</si>
  <si>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</si>
  <si>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</si>
  <si>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</si>
  <si>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</si>
  <si>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</si>
  <si>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</si>
  <si>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</si>
  <si>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</si>
  <si>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</si>
  <si>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</si>
  <si>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</si>
  <si>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</si>
  <si>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</si>
  <si>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</si>
  <si>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</si>
  <si>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</si>
  <si>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</si>
  <si>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</si>
  <si>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</si>
  <si>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</si>
  <si>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</si>
  <si>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</si>
  <si>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</si>
  <si>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</si>
  <si>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</si>
  <si>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</si>
  <si>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</si>
  <si>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</si>
  <si>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</si>
  <si>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</si>
  <si>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</si>
  <si>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</si>
  <si>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</si>
  <si>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</si>
  <si>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</si>
  <si>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</si>
  <si>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</si>
  <si>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</si>
  <si>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</si>
  <si>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</si>
  <si>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</si>
  <si>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</si>
  <si>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</si>
  <si>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</si>
  <si>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</si>
  <si>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</si>
  <si>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</si>
  <si>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</si>
  <si>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</si>
  <si>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</si>
  <si>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</si>
  <si>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</si>
  <si>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</si>
  <si>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</si>
  <si>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</si>
  <si>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</si>
  <si>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</si>
  <si>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</si>
  <si>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</si>
  <si>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</si>
  <si>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</si>
  <si>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</si>
  <si>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</si>
  <si>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</si>
  <si>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</si>
  <si>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</si>
  <si>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</si>
  <si>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</si>
  <si>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</si>
  <si>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</si>
  <si>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</si>
  <si>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</si>
  <si>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</si>
  <si>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</si>
  <si>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</si>
  <si>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</si>
  <si>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</si>
  <si>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</si>
  <si>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</si>
  <si>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</si>
  <si>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</si>
  <si>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</si>
  <si>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</si>
  <si>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</si>
  <si>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</si>
  <si>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</si>
  <si>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</si>
  <si>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</si>
  <si>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</si>
  <si>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</si>
  <si>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</si>
  <si>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</si>
  <si>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</si>
  <si>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</si>
  <si>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</si>
  <si>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</si>
  <si>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</si>
  <si>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</si>
  <si>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</si>
  <si>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</si>
  <si>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</si>
  <si>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</si>
  <si>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</si>
  <si>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</si>
  <si>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</si>
  <si>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</si>
  <si>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</si>
  <si>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</si>
  <si>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</si>
  <si>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</si>
  <si>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</si>
  <si>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</si>
  <si>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</si>
  <si>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</si>
  <si>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</si>
  <si>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</si>
  <si>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</si>
  <si>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</si>
  <si>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</si>
  <si>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</si>
  <si>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</si>
  <si>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</si>
  <si>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</si>
  <si>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</si>
  <si>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</si>
  <si>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</si>
  <si>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</si>
  <si>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</si>
  <si>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</si>
  <si>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</si>
  <si>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</si>
  <si>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</si>
  <si>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</si>
  <si>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</si>
  <si>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</si>
  <si>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</si>
  <si>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</si>
  <si>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</si>
  <si>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</si>
  <si>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</si>
  <si>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</si>
  <si>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</si>
  <si>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</si>
  <si>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</si>
  <si>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</si>
  <si>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</si>
  <si>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</si>
  <si>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</si>
  <si>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</si>
  <si>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</si>
  <si>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</si>
  <si>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</si>
  <si>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</si>
  <si>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</si>
  <si>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</si>
  <si>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</si>
  <si>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</si>
  <si>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</si>
  <si>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</si>
  <si>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</si>
  <si>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</si>
  <si>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</si>
  <si>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</si>
  <si>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</si>
  <si>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</si>
  <si>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</si>
  <si>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</si>
  <si>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</si>
  <si>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</si>
  <si>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</si>
  <si>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</si>
  <si>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</si>
  <si>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</si>
  <si>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</si>
  <si>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</si>
  <si>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</si>
  <si>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</si>
  <si>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</si>
  <si>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</si>
  <si>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</si>
  <si>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</si>
  <si>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</si>
  <si>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</si>
  <si>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</si>
  <si>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</si>
  <si>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</si>
  <si>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</si>
  <si>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</si>
  <si>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</si>
  <si>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</si>
  <si>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</si>
  <si>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</si>
  <si>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</si>
  <si>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</si>
  <si>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</si>
  <si>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</si>
  <si>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</si>
  <si>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</si>
  <si>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</si>
  <si>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</si>
  <si>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</si>
  <si>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</si>
  <si>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</si>
  <si>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</si>
  <si>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</si>
  <si>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</si>
  <si>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</si>
  <si>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</si>
  <si>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</si>
  <si>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</si>
  <si>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</si>
  <si>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</si>
  <si>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</si>
  <si>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</si>
  <si>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</si>
  <si>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</si>
  <si>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</si>
  <si>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</si>
  <si>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</si>
  <si>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</si>
  <si>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</si>
  <si>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</si>
  <si>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</si>
  <si>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</si>
  <si>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</si>
  <si>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</si>
  <si>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</si>
  <si>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</si>
  <si>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</si>
  <si>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</si>
  <si>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</si>
  <si>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</si>
  <si>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</si>
  <si>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</si>
  <si>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</si>
  <si>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</si>
  <si>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</si>
  <si>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</si>
  <si>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</si>
  <si>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</si>
  <si>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</si>
  <si>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</si>
  <si>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</si>
  <si>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</si>
  <si>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</si>
  <si>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</si>
  <si>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</si>
  <si>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</si>
  <si>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</si>
  <si>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</si>
  <si>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</si>
  <si>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</si>
  <si>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</si>
  <si>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</si>
  <si>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</si>
  <si>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</si>
  <si>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</si>
  <si>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</si>
  <si>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</si>
  <si>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</si>
  <si>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</si>
  <si>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</si>
  <si>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</si>
  <si>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</si>
  <si>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</si>
  <si>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</si>
  <si>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</si>
  <si>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</si>
  <si>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</si>
  <si>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</si>
  <si>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</si>
  <si>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</si>
  <si>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</si>
  <si>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</si>
  <si>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</si>
  <si>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</si>
  <si>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</si>
  <si>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</si>
  <si>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</si>
  <si>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</si>
  <si>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</si>
  <si>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</si>
  <si>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</si>
  <si>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</si>
  <si>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</si>
  <si>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</si>
  <si>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</si>
  <si>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</si>
  <si>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</si>
  <si>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</si>
  <si>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</si>
  <si>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</si>
  <si>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</si>
  <si>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</si>
  <si>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</si>
  <si>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</si>
  <si>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</si>
  <si>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</si>
  <si>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</si>
  <si>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</si>
  <si>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</si>
  <si>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</si>
  <si>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</si>
  <si>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</si>
  <si>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</si>
  <si>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</si>
  <si>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</si>
  <si>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</si>
  <si>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</si>
  <si>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</si>
  <si>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</si>
  <si>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</si>
  <si>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</si>
  <si>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</si>
  <si>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</si>
  <si>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</si>
  <si>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</si>
  <si>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</si>
  <si>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</si>
  <si>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</si>
  <si>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</si>
  <si>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</si>
  <si>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</si>
  <si>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</si>
  <si>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</si>
  <si>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</si>
  <si>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</si>
  <si>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</si>
  <si>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</si>
  <si>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</si>
  <si>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</si>
  <si>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</si>
  <si>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</si>
  <si>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</si>
  <si>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</si>
  <si>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</si>
  <si>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</si>
  <si>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</si>
  <si>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</si>
  <si>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</si>
  <si>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</si>
  <si>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</si>
  <si>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</si>
  <si>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</si>
  <si>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</si>
  <si>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</si>
  <si>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</si>
  <si>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</si>
  <si>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</si>
  <si>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</si>
  <si>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</si>
  <si>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</si>
  <si>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</si>
  <si>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</si>
  <si>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</si>
  <si>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</si>
  <si>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</si>
  <si>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</si>
  <si>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</si>
  <si>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</si>
  <si>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</si>
  <si>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</si>
  <si>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</si>
  <si>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</si>
  <si>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</si>
  <si>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</si>
  <si>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</si>
  <si>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</si>
  <si>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</si>
  <si>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</si>
  <si>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</si>
  <si>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</si>
  <si>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</si>
  <si>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</si>
  <si>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</si>
  <si>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</si>
  <si>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</si>
  <si>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</si>
  <si>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</si>
  <si>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</si>
  <si>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</si>
  <si>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</si>
  <si>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</si>
  <si>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</si>
  <si>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</si>
  <si>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</si>
  <si>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</si>
  <si>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</si>
  <si>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</si>
  <si>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</si>
  <si>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</si>
  <si>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</si>
  <si>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</si>
  <si>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</si>
  <si>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</si>
  <si>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</si>
  <si>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</si>
  <si>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</si>
  <si>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</si>
  <si>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</si>
  <si>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</si>
  <si>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</si>
  <si>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</si>
  <si>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</si>
  <si>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</si>
  <si>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</si>
  <si>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</si>
  <si>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</si>
  <si>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</si>
  <si>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</si>
  <si>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</si>
  <si>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</si>
  <si>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</si>
  <si>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</si>
  <si>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</si>
  <si>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</si>
  <si>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</si>
  <si>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</si>
  <si>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</si>
  <si>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</si>
  <si>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</si>
  <si>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</si>
  <si>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</si>
  <si>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</si>
  <si>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</si>
  <si>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</si>
  <si>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</si>
  <si>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</si>
  <si>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</si>
  <si>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</si>
  <si>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</si>
  <si>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</si>
  <si>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</si>
  <si>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</si>
  <si>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</si>
  <si>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</si>
  <si>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</si>
  <si>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</si>
  <si>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</si>
  <si>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</si>
  <si>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</si>
  <si>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</si>
  <si>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</si>
  <si>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</si>
  <si>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</si>
  <si>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</si>
  <si>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</si>
  <si>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</si>
  <si>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</si>
  <si>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</si>
  <si>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</si>
  <si>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</si>
  <si>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</si>
  <si>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</si>
  <si>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</si>
  <si>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</si>
  <si>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</si>
  <si>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</si>
  <si>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</si>
  <si>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</si>
  <si>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</si>
  <si>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</si>
  <si>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</si>
  <si>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</si>
  <si>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</si>
  <si>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</si>
  <si>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</si>
  <si>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</si>
  <si>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</si>
  <si>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</si>
  <si>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</si>
  <si>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</si>
  <si>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</si>
  <si>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</si>
  <si>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</si>
  <si>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</si>
  <si>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</si>
  <si>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</si>
  <si>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</si>
  <si>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</si>
  <si>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</si>
  <si>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</si>
  <si>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</si>
  <si>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</si>
  <si>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</si>
  <si>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</si>
  <si>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</si>
  <si>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</si>
  <si>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</si>
  <si>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</si>
  <si>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</si>
  <si>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</si>
  <si>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</si>
  <si>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</si>
  <si>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</si>
  <si>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</si>
  <si>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</si>
  <si>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</si>
  <si>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</si>
  <si>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</si>
  <si>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</si>
  <si>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</si>
  <si>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</si>
  <si>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</si>
  <si>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</si>
  <si>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</si>
  <si>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</si>
  <si>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</si>
  <si>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</si>
  <si>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</si>
  <si>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</si>
  <si>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</si>
  <si>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</si>
  <si>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</si>
  <si>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</si>
  <si>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</si>
  <si>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</si>
  <si>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</si>
  <si>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</si>
  <si>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</si>
  <si>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</si>
  <si>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</si>
  <si>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</si>
  <si>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</si>
  <si>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</si>
  <si>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</si>
  <si>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</si>
  <si>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</si>
  <si>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</si>
  <si>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</si>
  <si>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</si>
  <si>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</si>
  <si>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</si>
  <si>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</si>
  <si>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</si>
  <si>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</si>
  <si>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</si>
  <si>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</si>
  <si>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</si>
  <si>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</si>
  <si>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</si>
  <si>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</si>
  <si>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</si>
  <si>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</si>
  <si>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</si>
  <si>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</si>
  <si>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</si>
  <si>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</si>
  <si>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</si>
  <si>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</si>
  <si>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</si>
  <si>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</si>
  <si>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</si>
  <si>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</si>
  <si>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</si>
  <si>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</si>
  <si>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</si>
  <si>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</si>
  <si>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</si>
  <si>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</si>
  <si>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</si>
  <si>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</si>
  <si>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</si>
  <si>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</si>
  <si>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</si>
  <si>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</si>
  <si>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</si>
  <si>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</si>
  <si>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</si>
  <si>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</si>
  <si>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</si>
  <si>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</si>
  <si>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</si>
  <si>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</si>
  <si>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</si>
  <si>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</si>
  <si>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</si>
  <si>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</si>
  <si>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</si>
  <si>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</si>
  <si>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</si>
  <si>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</si>
  <si>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</si>
  <si>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</si>
  <si>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</si>
  <si>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</si>
  <si>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</si>
  <si>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</si>
  <si>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</si>
  <si>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</si>
  <si>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</si>
  <si>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</si>
  <si>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</si>
  <si>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</si>
  <si>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</si>
  <si>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</si>
  <si>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</si>
  <si>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</si>
  <si>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</si>
  <si>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</si>
  <si>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</si>
  <si>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</si>
  <si>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</si>
  <si>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</si>
  <si>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</si>
  <si>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</si>
  <si>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</si>
  <si>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</si>
  <si>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</si>
  <si>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</si>
  <si>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</si>
  <si>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</si>
  <si>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</si>
  <si>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</si>
  <si>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</si>
  <si>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</si>
  <si>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</si>
  <si>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</si>
  <si>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</si>
  <si>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</si>
  <si>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</si>
  <si>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</si>
  <si>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</si>
  <si>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</si>
  <si>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</si>
  <si>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</si>
  <si>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</si>
  <si>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</si>
  <si>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</si>
  <si>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</si>
  <si>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</si>
  <si>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</si>
  <si>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</si>
  <si>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</si>
  <si>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</si>
  <si>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</si>
  <si>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</si>
  <si>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</si>
  <si>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</si>
  <si>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</si>
  <si>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</si>
  <si>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</si>
  <si>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</si>
  <si>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</si>
  <si>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</si>
  <si>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</si>
  <si>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</si>
  <si>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</si>
  <si>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</si>
  <si>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</si>
  <si>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</si>
  <si>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</si>
  <si>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</si>
  <si>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</si>
  <si>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</si>
  <si>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</si>
  <si>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</si>
  <si>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</si>
  <si>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</si>
  <si>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</si>
  <si>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</si>
  <si>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</si>
  <si>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</si>
  <si>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</si>
  <si>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</si>
  <si>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</si>
  <si>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</si>
  <si>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</si>
  <si>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</si>
  <si>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</si>
  <si>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</si>
  <si>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</si>
  <si>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</si>
  <si>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</si>
  <si>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</si>
  <si>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</si>
  <si>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</si>
  <si>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</si>
  <si>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</si>
  <si>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</si>
  <si>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</si>
  <si>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</si>
  <si>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</si>
  <si>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</si>
  <si>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</si>
  <si>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</si>
  <si>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</si>
  <si>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</si>
  <si>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</si>
  <si>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</si>
  <si>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</si>
  <si>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</si>
  <si>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</si>
  <si>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</si>
  <si>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</si>
  <si>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</si>
  <si>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</si>
  <si>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</si>
  <si>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</si>
  <si>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</si>
  <si>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</si>
  <si>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</si>
  <si>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</si>
  <si>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</si>
  <si>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</si>
  <si>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</si>
  <si>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</si>
  <si>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</si>
  <si>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</si>
  <si>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</si>
  <si>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</si>
  <si>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</si>
  <si>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</si>
  <si>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</si>
  <si>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</si>
  <si>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</si>
  <si>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</si>
  <si>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</si>
  <si>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</si>
  <si>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</si>
  <si>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</si>
  <si>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</si>
  <si>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</si>
  <si>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</si>
  <si>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</si>
  <si>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</si>
  <si>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</si>
  <si>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</si>
  <si>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</si>
  <si>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</si>
  <si>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</si>
  <si>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</si>
  <si>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</si>
  <si>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</si>
  <si>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</si>
  <si>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</si>
  <si>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</si>
  <si>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</si>
  <si>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</si>
  <si>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</si>
  <si>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</si>
  <si>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</si>
  <si>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</si>
  <si>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</si>
  <si>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</si>
  <si>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</si>
  <si>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</si>
  <si>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</si>
  <si>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</si>
  <si>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</si>
  <si>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</si>
  <si>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</si>
  <si>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</si>
  <si>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</si>
  <si>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</si>
  <si>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</si>
  <si>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</si>
  <si>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</si>
  <si>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</si>
  <si>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</si>
  <si>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</si>
  <si>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</si>
  <si>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</si>
  <si>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</si>
  <si>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</si>
  <si>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</si>
  <si>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</si>
  <si>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</si>
  <si>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</si>
  <si>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</si>
  <si>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</si>
  <si>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</si>
  <si>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</si>
  <si>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</si>
  <si>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</si>
  <si>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</si>
  <si>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</si>
  <si>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</si>
  <si>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</si>
  <si>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</si>
  <si>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</si>
  <si>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</si>
  <si>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</si>
  <si>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</si>
  <si>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</si>
  <si>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</si>
  <si>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</si>
  <si>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</si>
  <si>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</si>
  <si>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</si>
  <si>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</si>
  <si>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</si>
  <si>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</si>
  <si>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</si>
  <si>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</si>
  <si>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</si>
  <si>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</si>
  <si>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</si>
  <si>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</si>
  <si>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</si>
  <si>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</si>
  <si>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</si>
  <si>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</si>
  <si>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</si>
  <si>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</si>
  <si>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</si>
  <si>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</si>
  <si>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</si>
  <si>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</si>
  <si>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</si>
  <si>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</si>
  <si>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</si>
  <si>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</si>
  <si>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</si>
  <si>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</si>
  <si>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</si>
  <si>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</si>
  <si>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</si>
  <si>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</si>
  <si>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</si>
  <si>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</si>
  <si>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</si>
  <si>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</si>
  <si>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</si>
  <si>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</si>
  <si>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</si>
  <si>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</si>
  <si>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</si>
  <si>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</si>
  <si>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</si>
  <si>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</si>
  <si>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</si>
  <si>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</si>
  <si>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</si>
  <si>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</si>
  <si>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</si>
  <si>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</si>
  <si>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</si>
  <si>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</si>
  <si>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</si>
  <si>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</si>
  <si>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</si>
  <si>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</si>
  <si>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</si>
  <si>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</si>
  <si>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</si>
  <si>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</si>
  <si>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</si>
  <si>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</si>
  <si>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</si>
  <si>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</si>
  <si>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</si>
  <si>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</si>
  <si>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</si>
  <si>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</si>
  <si>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</si>
  <si>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</si>
  <si>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</si>
  <si>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</si>
  <si>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</si>
  <si>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</si>
  <si>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</si>
  <si>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</si>
  <si>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</si>
  <si>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</si>
  <si>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</si>
  <si>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</si>
  <si>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</si>
  <si>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</si>
  <si>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</si>
  <si>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</si>
  <si>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</si>
  <si>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</si>
  <si>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</si>
  <si>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</si>
  <si>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</si>
  <si>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</si>
  <si>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</si>
  <si>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</si>
  <si>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</si>
  <si>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</si>
  <si>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</si>
  <si>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</si>
  <si>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</si>
  <si>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</si>
  <si>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</si>
  <si>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</si>
  <si>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</si>
  <si>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</si>
  <si>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</si>
  <si>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</si>
  <si>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</si>
  <si>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</si>
  <si>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</si>
  <si>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</si>
  <si>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</si>
  <si>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</si>
  <si>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</si>
  <si>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</si>
  <si>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</si>
  <si>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</si>
  <si>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</si>
  <si>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</si>
  <si>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</si>
  <si>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</si>
  <si>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</si>
  <si>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</si>
  <si>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</si>
  <si>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</si>
  <si>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</si>
  <si>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</si>
  <si>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</si>
  <si>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</si>
  <si>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</si>
  <si>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</si>
  <si>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</si>
  <si>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</si>
  <si>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</si>
  <si>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</si>
  <si>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</si>
  <si>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</si>
  <si>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</si>
  <si>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</si>
  <si>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</si>
  <si>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</si>
  <si>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</si>
  <si>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</si>
  <si>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</si>
  <si>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</si>
  <si>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</si>
  <si>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</si>
  <si>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</si>
  <si>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</si>
  <si>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</si>
  <si>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</si>
  <si>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</si>
  <si>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</si>
  <si>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</si>
  <si>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</si>
  <si>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</si>
  <si>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</si>
  <si>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</si>
  <si>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</si>
  <si>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</si>
  <si>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</si>
  <si>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</si>
  <si>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</si>
  <si>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</si>
  <si>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</si>
  <si>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</si>
  <si>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</si>
  <si>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</si>
  <si>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</si>
  <si>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</si>
  <si>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</si>
  <si>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</si>
  <si>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</si>
  <si>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</si>
  <si>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</si>
  <si>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</si>
  <si>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</si>
  <si>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</si>
  <si>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</si>
  <si>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</si>
  <si>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</si>
  <si>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</si>
  <si>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</si>
  <si>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</si>
  <si>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</si>
  <si>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</si>
  <si>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</si>
  <si>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</si>
  <si>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</si>
  <si>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</si>
  <si>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</si>
  <si>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</si>
  <si>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</si>
  <si>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</si>
  <si>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</si>
  <si>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</si>
  <si>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</si>
  <si>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</si>
  <si>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</si>
  <si>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</si>
  <si>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</si>
  <si>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</si>
  <si>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</si>
  <si>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</si>
  <si>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</si>
  <si>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</si>
  <si>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</si>
  <si>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</si>
  <si>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</si>
  <si>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</si>
  <si>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</si>
  <si>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</si>
  <si>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</si>
  <si>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</si>
  <si>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</si>
  <si>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</si>
  <si>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</si>
  <si>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</si>
  <si>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</si>
  <si>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</si>
  <si>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</si>
  <si>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</si>
  <si>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</si>
  <si>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</si>
  <si>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</si>
  <si>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</si>
  <si>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</si>
  <si>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</si>
  <si>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</si>
  <si>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</si>
  <si>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</si>
  <si>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</si>
  <si>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</si>
  <si>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</si>
  <si>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</si>
  <si>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</si>
  <si>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</si>
  <si>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</si>
  <si>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</si>
  <si>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</si>
  <si>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</si>
  <si>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</si>
  <si>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</si>
  <si>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</si>
  <si>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</si>
  <si>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</si>
  <si>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</si>
  <si>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</si>
  <si>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</si>
  <si>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</si>
  <si>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</si>
  <si>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</si>
  <si>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</si>
  <si>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</si>
  <si>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</si>
  <si>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</si>
  <si>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</si>
  <si>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</si>
  <si>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</si>
  <si>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</si>
  <si>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</si>
  <si>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</si>
  <si>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</si>
  <si>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</si>
  <si>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</si>
  <si>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</si>
  <si>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</si>
  <si>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</si>
  <si>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</si>
  <si>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</si>
  <si>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</si>
  <si>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</si>
  <si>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</si>
  <si>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</si>
  <si>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</si>
  <si>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</si>
  <si>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</si>
  <si>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</si>
  <si>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</si>
  <si>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</si>
  <si>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</si>
  <si>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</si>
  <si>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</si>
  <si>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</si>
  <si>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</si>
  <si>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</si>
  <si>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</si>
  <si>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</si>
  <si>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</si>
  <si>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</si>
  <si>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</si>
  <si>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</si>
  <si>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</si>
  <si>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</si>
  <si>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</si>
  <si>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</si>
  <si>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</si>
  <si>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</si>
  <si>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</si>
  <si>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</si>
  <si>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</si>
  <si>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</si>
  <si>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</si>
  <si>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</si>
  <si>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</si>
  <si>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</si>
  <si>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</si>
  <si>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</si>
  <si>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</si>
  <si>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</si>
  <si>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</si>
  <si>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</si>
  <si>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</si>
  <si>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</si>
  <si>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</si>
  <si>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</si>
  <si>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</si>
  <si>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</si>
  <si>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</si>
  <si>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</si>
  <si>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</si>
  <si>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</si>
  <si>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</si>
  <si>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</si>
  <si>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</si>
  <si>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</si>
  <si>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</si>
  <si>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</si>
  <si>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</si>
  <si>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</si>
  <si>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</si>
  <si>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</si>
  <si>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</si>
  <si>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</si>
  <si>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</si>
  <si>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</si>
  <si>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</si>
  <si>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</si>
  <si>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</si>
  <si>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</si>
  <si>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</si>
  <si>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</si>
  <si>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</si>
  <si>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</si>
  <si>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</si>
  <si>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</si>
  <si>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</si>
  <si>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</si>
  <si>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</si>
  <si>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</si>
  <si>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</si>
  <si>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</si>
  <si>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</si>
  <si>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</si>
  <si>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</si>
  <si>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</si>
  <si>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</si>
  <si>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</si>
  <si>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</si>
  <si>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</si>
  <si>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</si>
  <si>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</si>
  <si>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</si>
  <si>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</si>
  <si>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</si>
  <si>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</si>
  <si>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</si>
  <si>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</si>
  <si>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</si>
  <si>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</si>
  <si>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</si>
  <si>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</si>
  <si>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</si>
  <si>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</si>
  <si>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</si>
  <si>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</si>
  <si>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</si>
  <si>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</si>
  <si>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</si>
  <si>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</si>
  <si>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</si>
  <si>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</si>
  <si>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</si>
  <si>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</si>
  <si>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</si>
  <si>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</si>
  <si>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</si>
  <si>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</si>
  <si>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</si>
  <si>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</si>
  <si>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</si>
  <si>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</si>
  <si>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</si>
  <si>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</si>
  <si>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</si>
  <si>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</si>
  <si>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</si>
  <si>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</si>
  <si>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</si>
  <si>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</si>
  <si>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</si>
  <si>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</si>
  <si>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</si>
  <si>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</si>
  <si>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</si>
  <si>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</si>
  <si>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</si>
  <si>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</si>
  <si>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</si>
  <si>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</si>
  <si>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</si>
  <si>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</si>
  <si>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</si>
  <si>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</si>
  <si>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</si>
  <si>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</si>
  <si>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</si>
  <si>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</si>
  <si>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</si>
  <si>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</si>
  <si>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</si>
  <si>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</si>
  <si>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</si>
  <si>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</si>
  <si>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</si>
  <si>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</si>
  <si>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</si>
  <si>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</si>
  <si>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</si>
  <si>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</si>
  <si>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</si>
  <si>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</si>
  <si>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</si>
  <si>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</si>
  <si>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</si>
  <si>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</si>
  <si>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</si>
  <si>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</si>
  <si>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</si>
  <si>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</si>
  <si>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</si>
  <si>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</si>
  <si>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</si>
  <si>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</si>
  <si>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</si>
  <si>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</si>
  <si>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</si>
  <si>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</si>
  <si>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</si>
  <si>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</si>
  <si>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</si>
  <si>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</si>
  <si>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</si>
  <si>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</si>
  <si>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</si>
  <si>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</si>
  <si>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</si>
  <si>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</si>
  <si>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</si>
  <si>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</si>
  <si>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</si>
  <si>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</si>
  <si>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</si>
  <si>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</si>
  <si>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</si>
  <si>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</si>
  <si>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</si>
  <si>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</si>
  <si>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</si>
  <si>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</si>
  <si>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</si>
  <si>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</si>
  <si>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</si>
  <si>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</si>
  <si>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</si>
  <si>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</si>
  <si>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</si>
  <si>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</si>
  <si>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</si>
  <si>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</si>
  <si>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</si>
  <si>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</si>
  <si>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</si>
  <si>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</si>
  <si>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</si>
  <si>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</si>
  <si>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</si>
  <si>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</si>
  <si>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</si>
  <si>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</si>
  <si>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</si>
  <si>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</si>
  <si>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</si>
  <si>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</si>
  <si>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</si>
  <si>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</si>
  <si>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</si>
  <si>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</si>
  <si>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</si>
  <si>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</si>
  <si>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</si>
  <si>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</si>
  <si>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</si>
  <si>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</si>
  <si>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</si>
  <si>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</si>
  <si>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</si>
  <si>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</si>
  <si>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</si>
  <si>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</si>
  <si>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</si>
  <si>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</si>
  <si>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</si>
  <si>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</si>
  <si>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</si>
  <si>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</si>
  <si>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</si>
  <si>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</si>
  <si>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</si>
  <si>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</si>
  <si>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</si>
  <si>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</si>
  <si>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</si>
  <si>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</si>
  <si>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</si>
  <si>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</si>
  <si>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</si>
  <si>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</si>
  <si>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</si>
  <si>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</si>
  <si>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</si>
  <si>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</si>
  <si>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</si>
  <si>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</si>
  <si>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</si>
  <si>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</si>
  <si>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</si>
  <si>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</si>
  <si>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</si>
  <si>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</si>
  <si>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</si>
  <si>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</si>
  <si>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</si>
  <si>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</si>
  <si>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</si>
  <si>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</si>
  <si>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</si>
  <si>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</si>
  <si>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</si>
  <si>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</si>
  <si>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</si>
  <si>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</si>
  <si>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</si>
  <si>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</si>
  <si>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</si>
  <si>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</si>
  <si>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</si>
  <si>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</si>
  <si>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</si>
  <si>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</si>
  <si>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</si>
  <si>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</si>
  <si>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</si>
  <si>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</si>
  <si>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</si>
  <si>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</si>
  <si>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</si>
  <si>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</si>
  <si>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</si>
  <si>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</si>
  <si>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</si>
  <si>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</si>
  <si>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</si>
  <si>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</si>
  <si>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</si>
  <si>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</si>
  <si>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</si>
  <si>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</si>
  <si>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</si>
  <si>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</si>
  <si>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</si>
  <si>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</si>
  <si>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</si>
  <si>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</si>
  <si>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</si>
  <si>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</si>
  <si>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</si>
  <si>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</si>
  <si>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</si>
  <si>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</si>
  <si>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</si>
  <si>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</si>
  <si>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</si>
  <si>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</si>
  <si>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</si>
  <si>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</si>
  <si>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</si>
  <si>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</si>
  <si>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</si>
  <si>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</si>
  <si>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</si>
  <si>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</si>
  <si>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</si>
  <si>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</si>
  <si>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</si>
  <si>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</si>
  <si>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</si>
  <si>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</si>
  <si>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</si>
  <si>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</si>
  <si>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</si>
  <si>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</si>
  <si>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</si>
  <si>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</si>
  <si>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</si>
  <si>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</si>
  <si>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</si>
  <si>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</si>
  <si>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</si>
  <si>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</si>
  <si>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</si>
  <si>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</si>
  <si>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</si>
  <si>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</si>
  <si>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</si>
  <si>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</si>
  <si>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</si>
  <si>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</si>
  <si>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</si>
  <si>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</si>
  <si>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</si>
  <si>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</si>
  <si>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</si>
  <si>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</si>
  <si>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</si>
  <si>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</si>
  <si>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</si>
  <si>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</si>
  <si>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</si>
  <si>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</si>
  <si>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</si>
  <si>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</si>
  <si>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</si>
  <si>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</si>
  <si>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</si>
  <si>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</si>
  <si>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</si>
  <si>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</si>
  <si>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</si>
  <si>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</si>
  <si>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</si>
  <si>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</si>
  <si>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</si>
  <si>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</si>
  <si>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</si>
  <si>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</si>
  <si>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</si>
  <si>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</si>
  <si>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</si>
  <si>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</si>
  <si>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</si>
  <si>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</si>
  <si>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</si>
  <si>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</si>
  <si>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</si>
  <si>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</si>
  <si>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</si>
  <si>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</si>
  <si>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</si>
  <si>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</si>
  <si>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</si>
  <si>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</si>
  <si>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</si>
  <si>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</si>
  <si>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</si>
  <si>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</si>
  <si>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</si>
  <si>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</si>
  <si>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</si>
  <si>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</si>
  <si>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</si>
  <si>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</si>
  <si>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</si>
  <si>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</si>
  <si>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</si>
  <si>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</si>
  <si>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</si>
  <si>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</si>
  <si>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</si>
  <si>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</si>
  <si>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</si>
  <si>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</si>
  <si>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</si>
  <si>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</si>
  <si>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</si>
  <si>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</si>
  <si>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</si>
  <si>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</si>
  <si>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</si>
  <si>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</si>
  <si>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</si>
  <si>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</si>
  <si>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</si>
  <si>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</si>
  <si>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</si>
  <si>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</si>
  <si>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</si>
  <si>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</si>
  <si>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</si>
  <si>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</si>
  <si>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</si>
  <si>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</si>
  <si>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</si>
  <si>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</si>
  <si>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</si>
  <si>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</si>
  <si>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</si>
  <si>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</si>
  <si>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</si>
  <si>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</si>
  <si>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</si>
  <si>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</si>
  <si>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</si>
  <si>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</si>
  <si>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</si>
  <si>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</si>
  <si>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</si>
  <si>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</si>
  <si>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</si>
  <si>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</si>
  <si>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</si>
  <si>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</si>
  <si>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</si>
  <si>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</si>
  <si>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</si>
  <si>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</si>
  <si>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</si>
  <si>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</si>
  <si>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</si>
  <si>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</si>
  <si>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</si>
  <si>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</si>
  <si>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</si>
  <si>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</si>
  <si>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</si>
  <si>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</si>
  <si>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</si>
  <si>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</si>
  <si>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</si>
  <si>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</si>
  <si>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</si>
  <si>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</si>
  <si>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</si>
  <si>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</si>
  <si>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</si>
  <si>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</si>
  <si>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</si>
  <si>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</si>
  <si>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</si>
  <si>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</si>
  <si>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</si>
  <si>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</si>
  <si>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</si>
  <si>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</si>
  <si>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</si>
  <si>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</si>
  <si>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</si>
  <si>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</si>
  <si>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</si>
  <si>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</si>
  <si>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</si>
  <si>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</si>
  <si>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</si>
  <si>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</si>
  <si>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</si>
  <si>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</si>
  <si>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</si>
  <si>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</si>
  <si>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</si>
  <si>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</si>
  <si>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</si>
  <si>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</si>
  <si>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</si>
  <si>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</si>
  <si>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</si>
  <si>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</si>
  <si>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</si>
  <si>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</si>
  <si>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</si>
  <si>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</si>
  <si>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</si>
  <si>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</si>
  <si>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</si>
  <si>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</si>
  <si>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</si>
  <si>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</si>
  <si>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</si>
  <si>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</si>
  <si>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</si>
  <si>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</si>
  <si>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</si>
  <si>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</si>
  <si>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</si>
  <si>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</si>
  <si>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</si>
  <si>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</si>
  <si>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</si>
  <si>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</si>
  <si>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</si>
  <si>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</si>
  <si>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</si>
  <si>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</si>
  <si>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</si>
  <si>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</si>
  <si>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</si>
  <si>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</si>
  <si>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</si>
  <si>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</si>
  <si>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</si>
  <si>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</si>
  <si>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</si>
  <si>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</si>
  <si>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</si>
  <si>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</si>
  <si>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</si>
  <si>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</si>
  <si>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</si>
  <si>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</si>
  <si>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</si>
  <si>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</si>
  <si>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</si>
  <si>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</si>
  <si>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</si>
  <si>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</si>
  <si>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</si>
  <si>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</si>
  <si>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</si>
  <si>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</si>
  <si>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</si>
  <si>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</si>
  <si>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</si>
  <si>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</si>
  <si>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</si>
  <si>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</si>
  <si>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</si>
  <si>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</si>
  <si>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</si>
  <si>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</si>
  <si>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</si>
  <si>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</si>
  <si>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</si>
  <si>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</si>
  <si>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</si>
  <si>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</si>
  <si>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</si>
  <si>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</si>
  <si>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</si>
  <si>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</si>
  <si>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</si>
  <si>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</si>
  <si>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</si>
  <si>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</si>
  <si>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</si>
  <si>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</si>
  <si>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</si>
  <si>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</si>
  <si>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</si>
  <si>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</si>
  <si>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</si>
  <si>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</si>
  <si>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</si>
  <si>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</si>
  <si>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</si>
  <si>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</si>
  <si>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</si>
  <si>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</si>
  <si>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</si>
  <si>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</si>
  <si>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</si>
  <si>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</si>
  <si>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</si>
  <si>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</si>
  <si>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</si>
  <si>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</si>
  <si>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</si>
  <si>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</si>
  <si>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</si>
  <si>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</si>
  <si>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</si>
  <si>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</si>
  <si>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</si>
  <si>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</si>
  <si>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</si>
  <si>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</si>
  <si>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</si>
  <si>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</si>
  <si>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</si>
  <si>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</si>
  <si>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</si>
  <si>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</si>
  <si>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</si>
  <si>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</si>
  <si>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</si>
  <si>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</si>
  <si>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</si>
  <si>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</si>
  <si>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</si>
  <si>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</si>
  <si>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</si>
  <si>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</si>
  <si>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</si>
  <si>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</si>
  <si>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</si>
  <si>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</si>
  <si>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</si>
  <si>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</si>
  <si>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</si>
  <si>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</si>
  <si>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</si>
  <si>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</si>
  <si>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</si>
  <si>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</si>
  <si>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</si>
  <si>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</si>
  <si>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</si>
  <si>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</si>
  <si>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</si>
  <si>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</si>
  <si>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</si>
  <si>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</si>
  <si>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</si>
  <si>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</si>
  <si>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</si>
  <si>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</si>
  <si>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</si>
  <si>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</si>
  <si>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</si>
  <si>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</si>
  <si>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</si>
  <si>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</si>
  <si>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</si>
  <si>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</si>
  <si>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</si>
  <si>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</si>
  <si>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</si>
  <si>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</si>
  <si>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</si>
  <si>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</si>
  <si>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</si>
  <si>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</si>
  <si>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</si>
  <si>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</si>
  <si>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</si>
  <si>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</si>
  <si>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</si>
  <si>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</si>
  <si>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</si>
  <si>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</si>
  <si>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</si>
  <si>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</si>
  <si>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</si>
  <si>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</si>
  <si>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</si>
  <si>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</si>
  <si>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</si>
  <si>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</si>
  <si>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</si>
  <si>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</si>
  <si>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</si>
  <si>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</si>
  <si>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</si>
  <si>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</si>
  <si>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</si>
  <si>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</si>
  <si>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</si>
  <si>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</si>
  <si>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</si>
  <si>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</si>
  <si>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</si>
  <si>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</si>
  <si>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</si>
  <si>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</si>
  <si>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</si>
  <si>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</si>
  <si>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</si>
  <si>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</si>
  <si>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</si>
  <si>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</si>
  <si>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</si>
  <si>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</si>
  <si>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</si>
  <si>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</si>
  <si>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</si>
  <si>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</si>
  <si>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</si>
  <si>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</si>
  <si>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</si>
  <si>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</si>
  <si>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</si>
  <si>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</si>
  <si>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</si>
  <si>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</si>
  <si>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</si>
  <si>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</si>
  <si>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</si>
  <si>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</si>
  <si>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</si>
  <si>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</si>
  <si>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</si>
  <si>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</si>
  <si>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</si>
  <si>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</si>
  <si>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</si>
  <si>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</si>
  <si>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</si>
  <si>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</si>
  <si>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</si>
  <si>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</si>
  <si>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</si>
  <si>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</si>
  <si>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</si>
  <si>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</si>
  <si>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</si>
  <si>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</si>
  <si>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</si>
  <si>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</si>
  <si>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</si>
  <si>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</si>
  <si>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</si>
  <si>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</si>
  <si>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</si>
  <si>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</si>
  <si>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</si>
  <si>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</si>
  <si>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</si>
  <si>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</si>
  <si>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</si>
  <si>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</si>
  <si>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</si>
  <si>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</si>
  <si>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</si>
  <si>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</si>
  <si>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</si>
  <si>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</si>
  <si>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</si>
  <si>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</si>
  <si>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</si>
  <si>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</si>
  <si>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</si>
  <si>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</si>
  <si>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</si>
  <si>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</si>
  <si>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</si>
  <si>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</si>
  <si>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</si>
  <si>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</si>
  <si>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</si>
  <si>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</si>
  <si>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</si>
  <si>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</si>
  <si>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</si>
  <si>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</si>
  <si>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</si>
  <si>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</si>
  <si>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</si>
  <si>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</si>
  <si>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</si>
  <si>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</si>
  <si>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</si>
  <si>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</si>
  <si>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</si>
  <si>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</si>
  <si>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</si>
  <si>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</si>
  <si>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</si>
  <si>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</si>
  <si>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</si>
  <si>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</si>
  <si>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</si>
  <si>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</si>
  <si>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</si>
  <si>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</si>
  <si>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</si>
  <si>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</si>
  <si>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</si>
  <si>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</si>
  <si>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</si>
  <si>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</si>
  <si>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</si>
  <si>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</si>
  <si>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</si>
  <si>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</si>
  <si>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</si>
  <si>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</si>
  <si>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</si>
  <si>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</si>
  <si>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</si>
  <si>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</si>
  <si>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</si>
  <si>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</si>
  <si>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</si>
  <si>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</si>
  <si>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</si>
  <si>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</si>
  <si>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</si>
  <si>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</si>
  <si>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</si>
  <si>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</si>
  <si>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</si>
  <si>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</si>
  <si>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</si>
  <si>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</si>
  <si>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</si>
  <si>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</si>
  <si>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</si>
  <si>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</si>
  <si>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</si>
  <si>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</si>
  <si>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</si>
  <si>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</si>
  <si>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</si>
  <si>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</si>
  <si>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</si>
  <si>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</si>
  <si>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</si>
  <si>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</si>
  <si>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</si>
  <si>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</si>
  <si>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</si>
  <si>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</si>
  <si>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</si>
  <si>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</si>
  <si>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</si>
  <si>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</si>
  <si>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</si>
  <si>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</si>
  <si>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</si>
  <si>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</si>
  <si>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</si>
  <si>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</si>
  <si>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</si>
  <si>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</si>
  <si>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</si>
  <si>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</si>
  <si>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</si>
  <si>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</si>
  <si>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</si>
  <si>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</si>
  <si>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</si>
  <si>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</si>
  <si>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</si>
  <si>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</si>
  <si>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</si>
  <si>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</si>
  <si>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</si>
  <si>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</si>
  <si>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</si>
  <si>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</si>
  <si>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</si>
  <si>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</si>
  <si>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</si>
  <si>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</si>
  <si>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</si>
  <si>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</si>
  <si>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</si>
  <si>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</si>
  <si>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</si>
  <si>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</si>
  <si>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</si>
  <si>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</si>
  <si>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</si>
  <si>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</si>
  <si>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</si>
  <si>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</si>
  <si>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</si>
  <si>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</si>
  <si>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</si>
  <si>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</si>
  <si>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</si>
  <si>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</si>
  <si>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</si>
  <si>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</si>
  <si>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</si>
  <si>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</si>
  <si>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</si>
  <si>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</si>
  <si>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</si>
  <si>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</si>
  <si>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</si>
  <si>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</si>
  <si>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</si>
  <si>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</si>
  <si>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</si>
  <si>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</si>
  <si>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</si>
  <si>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</si>
  <si>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</si>
  <si>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</si>
  <si>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</si>
  <si>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</si>
  <si>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</si>
  <si>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</si>
  <si>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</si>
  <si>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</si>
  <si>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</si>
  <si>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</si>
  <si>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</si>
  <si>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</si>
  <si>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</si>
  <si>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</si>
  <si>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</si>
  <si>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</si>
  <si>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</si>
  <si>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</si>
  <si>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</si>
  <si>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</si>
  <si>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</si>
  <si>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</si>
  <si>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</si>
  <si>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</si>
  <si>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</si>
  <si>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</si>
  <si>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</si>
  <si>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</si>
  <si>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</si>
  <si>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</si>
  <si>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</si>
  <si>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</si>
  <si>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</si>
  <si>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</si>
  <si>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</si>
  <si>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</si>
  <si>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</si>
  <si>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</si>
  <si>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</si>
  <si>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</si>
  <si>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</si>
  <si>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</si>
  <si>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</si>
  <si>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</si>
  <si>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</si>
  <si>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</si>
  <si>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</si>
  <si>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</si>
  <si>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</si>
  <si>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</si>
  <si>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</si>
  <si>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</si>
  <si>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</si>
  <si>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</si>
  <si>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</si>
  <si>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</si>
  <si>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</si>
  <si>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</si>
  <si>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</si>
  <si>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</si>
  <si>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</si>
  <si>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</si>
  <si>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</si>
  <si>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</si>
  <si>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</si>
  <si>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</si>
  <si>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</si>
  <si>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</si>
  <si>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</si>
  <si>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</si>
  <si>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</si>
  <si>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</si>
  <si>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</si>
  <si>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</si>
  <si>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</si>
  <si>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</si>
  <si>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</si>
  <si>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</si>
  <si>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</si>
  <si>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</si>
  <si>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</si>
  <si>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</si>
  <si>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</si>
  <si>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</si>
  <si>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</si>
  <si>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</si>
  <si>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</si>
  <si>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</si>
  <si>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</si>
  <si>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</si>
  <si>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</si>
  <si>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</si>
  <si>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</si>
  <si>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</si>
  <si>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</si>
  <si>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</si>
  <si>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</si>
  <si>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</si>
  <si>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</si>
  <si>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</si>
  <si>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</si>
  <si>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</si>
  <si>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</si>
  <si>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</si>
  <si>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</si>
  <si>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</si>
  <si>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</si>
  <si>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</si>
  <si>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</si>
  <si>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</si>
  <si>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</si>
  <si>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</si>
  <si>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</si>
  <si>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</si>
  <si>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</si>
  <si>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</si>
  <si>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</si>
  <si>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</si>
  <si>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</si>
  <si>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</si>
  <si>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</si>
  <si>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</si>
  <si>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</si>
  <si>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</si>
  <si>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</si>
  <si>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</si>
  <si>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</si>
  <si>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</si>
  <si>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</si>
  <si>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</si>
  <si>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</si>
  <si>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</si>
  <si>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</si>
  <si>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</si>
  <si>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</si>
  <si>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</si>
  <si>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</si>
  <si>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</si>
  <si>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</si>
  <si>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</si>
  <si>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</si>
  <si>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</si>
  <si>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</si>
  <si>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</si>
  <si>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</si>
  <si>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</si>
  <si>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</si>
  <si>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</si>
  <si>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</si>
  <si>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</si>
  <si>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</si>
  <si>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</si>
  <si>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</si>
  <si>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</si>
  <si>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</si>
  <si>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</si>
  <si>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</si>
  <si>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</si>
  <si>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</si>
  <si>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</si>
  <si>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</si>
  <si>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</si>
  <si>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</si>
  <si>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</si>
  <si>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</si>
  <si>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</si>
  <si>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</si>
  <si>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</si>
  <si>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</si>
  <si>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</si>
  <si>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</si>
  <si>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</si>
  <si>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</si>
  <si>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</si>
  <si>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</si>
  <si>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</si>
  <si>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</si>
  <si>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</si>
  <si>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</si>
  <si>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</si>
  <si>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</si>
  <si>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</si>
  <si>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</si>
  <si>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</si>
  <si>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</si>
  <si>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</si>
  <si>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</si>
  <si>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</si>
  <si>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</si>
  <si>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</si>
  <si>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</si>
  <si>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</si>
  <si>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</si>
  <si>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</si>
  <si>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</si>
  <si>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</si>
  <si>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</si>
  <si>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</si>
  <si>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</si>
  <si>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</si>
  <si>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</si>
  <si>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</si>
  <si>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</si>
  <si>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</si>
  <si>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</si>
  <si>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</si>
  <si>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</si>
  <si>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</si>
  <si>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</si>
  <si>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</si>
  <si>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</si>
  <si>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</si>
  <si>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</si>
  <si>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</si>
  <si>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</si>
  <si>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</si>
  <si>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</si>
  <si>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</si>
  <si>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</si>
  <si>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</si>
  <si>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</si>
  <si>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</si>
  <si>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</si>
  <si>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</si>
  <si>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</si>
  <si>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</si>
  <si>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</si>
  <si>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</si>
  <si>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</si>
  <si>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</si>
  <si>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</si>
  <si>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</si>
  <si>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</si>
  <si>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</si>
  <si>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</si>
  <si>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</si>
  <si>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</si>
  <si>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</si>
  <si>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</si>
  <si>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</si>
  <si>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</si>
  <si>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</si>
  <si>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</si>
  <si>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</si>
  <si>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</si>
  <si>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</si>
  <si>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</si>
  <si>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</si>
  <si>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</si>
  <si>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</si>
  <si>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</si>
  <si>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</si>
  <si>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</si>
  <si>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</si>
  <si>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</si>
  <si>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</si>
  <si>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</si>
  <si>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</si>
  <si>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</si>
  <si>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</si>
  <si>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</si>
  <si>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</si>
  <si>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</si>
  <si>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</si>
  <si>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</si>
  <si>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</si>
  <si>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</si>
  <si>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</si>
  <si>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</si>
  <si>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</si>
  <si>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</si>
  <si>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</si>
  <si>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</si>
  <si>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</si>
  <si>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</si>
  <si>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</si>
  <si>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</si>
  <si>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</si>
  <si>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</si>
  <si>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</si>
  <si>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</si>
  <si>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</si>
  <si>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</si>
  <si>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</si>
  <si>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</si>
  <si>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</si>
  <si>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</si>
  <si>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</si>
  <si>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</si>
  <si>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</si>
  <si>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</si>
  <si>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</si>
  <si>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</si>
  <si>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</si>
  <si>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</si>
  <si>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</si>
  <si>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</si>
  <si>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</si>
  <si>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</si>
  <si>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</si>
  <si>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</si>
  <si>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</si>
  <si>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</si>
  <si>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</si>
  <si>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</si>
  <si>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</si>
  <si>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</si>
  <si>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</si>
  <si>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</si>
  <si>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</si>
  <si>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</si>
  <si>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</si>
  <si>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</si>
  <si>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</si>
  <si>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</si>
  <si>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</si>
  <si>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</si>
  <si>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</si>
  <si>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</si>
  <si>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</si>
  <si>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</si>
  <si>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</si>
  <si>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</si>
  <si>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</si>
  <si>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</si>
  <si>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</si>
  <si>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</si>
  <si>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</si>
  <si>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</si>
  <si>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</si>
  <si>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</si>
  <si>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</si>
  <si>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</si>
  <si>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</si>
  <si>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</si>
  <si>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</si>
  <si>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</si>
  <si>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</si>
  <si>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</si>
  <si>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</si>
  <si>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</si>
  <si>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</si>
  <si>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</si>
  <si>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</si>
  <si>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</si>
  <si>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</si>
  <si>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</si>
  <si>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</si>
  <si>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</si>
  <si>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</si>
  <si>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</si>
  <si>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</si>
  <si>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</si>
  <si>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</si>
  <si>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</si>
  <si>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</si>
  <si>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</si>
  <si>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</si>
  <si>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</si>
  <si>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</si>
  <si>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</si>
  <si>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</si>
  <si>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</si>
  <si>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</si>
  <si>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</si>
  <si>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</si>
  <si>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</si>
  <si>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</si>
  <si>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</si>
  <si>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</si>
  <si>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</si>
  <si>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</si>
  <si>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</si>
  <si>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</si>
  <si>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</si>
  <si>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</si>
  <si>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</si>
  <si>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</si>
  <si>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</si>
  <si>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</si>
  <si>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</si>
  <si>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</si>
  <si>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</si>
  <si>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</si>
  <si>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</si>
  <si>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</si>
  <si>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</si>
  <si>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</si>
  <si>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</si>
  <si>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</si>
  <si>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</si>
  <si>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</si>
  <si>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</si>
  <si>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</si>
  <si>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</si>
  <si>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</si>
  <si>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</si>
  <si>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</si>
  <si>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</si>
  <si>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</si>
  <si>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</si>
  <si>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</si>
  <si>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</si>
  <si>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</si>
  <si>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</si>
  <si>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</si>
  <si>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</si>
  <si>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</si>
  <si>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</si>
  <si>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</si>
  <si>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</si>
  <si>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</si>
  <si>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</si>
  <si>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</si>
  <si>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</si>
  <si>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</si>
  <si>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</si>
  <si>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</si>
  <si>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</si>
  <si>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</si>
  <si>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</si>
  <si>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</si>
  <si>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</si>
  <si>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</si>
  <si>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</si>
  <si>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</si>
  <si>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</si>
  <si>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</si>
  <si>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</si>
  <si>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</si>
  <si>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</si>
  <si>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</si>
  <si>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</si>
  <si>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</si>
  <si>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</si>
  <si>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</si>
  <si>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</si>
  <si>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</si>
  <si>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</si>
  <si>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</si>
  <si>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</si>
  <si>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</si>
  <si>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</si>
  <si>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</si>
  <si>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</si>
  <si>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</si>
  <si>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</si>
  <si>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</si>
  <si>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</si>
  <si>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</si>
  <si>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</si>
  <si>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</si>
  <si>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</si>
  <si>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</si>
  <si>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</si>
  <si>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</si>
  <si>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</si>
  <si>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</si>
  <si>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</si>
  <si>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</si>
  <si>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</si>
  <si>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</si>
  <si>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</si>
  <si>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</si>
  <si>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</si>
  <si>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</si>
  <si>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</si>
  <si>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</si>
  <si>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</si>
  <si>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</si>
  <si>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</si>
  <si>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</si>
  <si>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</si>
  <si>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</si>
  <si>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</si>
  <si>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</si>
  <si>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</si>
  <si>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</si>
  <si>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</si>
  <si>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</si>
  <si>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</si>
  <si>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</si>
  <si>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</si>
  <si>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</si>
  <si>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</si>
  <si>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</si>
  <si>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</si>
  <si>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</si>
  <si>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</si>
  <si>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</si>
  <si>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</si>
  <si>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</si>
  <si>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</si>
  <si>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</si>
  <si>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</si>
  <si>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</si>
  <si>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</si>
  <si>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</si>
  <si>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</si>
  <si>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</si>
  <si>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</si>
  <si>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</si>
  <si>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</si>
  <si>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</si>
  <si>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</si>
  <si>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</si>
  <si>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</si>
  <si>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</si>
  <si>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</si>
  <si>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</si>
  <si>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</si>
  <si>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</si>
  <si>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</si>
  <si>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</si>
  <si>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</si>
  <si>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</si>
  <si>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</si>
  <si>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</si>
  <si>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</si>
  <si>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</si>
  <si>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</si>
  <si>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</si>
  <si>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</si>
  <si>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</si>
  <si>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</si>
  <si>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</si>
  <si>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</si>
  <si>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</si>
  <si>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</si>
  <si>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</si>
  <si>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</si>
  <si>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</si>
  <si>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</si>
  <si>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</si>
  <si>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</si>
  <si>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</si>
  <si>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</si>
  <si>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</si>
  <si>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</si>
  <si>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</si>
  <si>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</si>
  <si>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</si>
  <si>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</si>
  <si>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</si>
  <si>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</si>
  <si>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</si>
  <si>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</si>
  <si>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</si>
  <si>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</si>
  <si>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</si>
  <si>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</si>
  <si>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</si>
  <si>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</si>
  <si>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</si>
  <si>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</si>
  <si>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</si>
  <si>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</si>
  <si>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</si>
  <si>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</si>
  <si>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</si>
  <si>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</si>
  <si>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</si>
  <si>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</si>
  <si>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</si>
  <si>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</si>
  <si>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</si>
  <si>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</si>
  <si>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</si>
  <si>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</si>
  <si>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</si>
  <si>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</si>
  <si>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</si>
  <si>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</si>
  <si>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</si>
  <si>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</si>
  <si>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</si>
  <si>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</si>
  <si>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</si>
  <si>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</si>
  <si>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</si>
  <si>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</si>
  <si>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</si>
  <si>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</si>
  <si>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</si>
  <si>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</si>
  <si>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</si>
  <si>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</si>
  <si>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</si>
  <si>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</si>
  <si>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</si>
  <si>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</si>
  <si>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</si>
  <si>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</si>
  <si>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</si>
  <si>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</si>
  <si>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</si>
  <si>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</si>
  <si>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</si>
  <si>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</si>
  <si>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</si>
  <si>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</si>
  <si>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</si>
  <si>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</si>
  <si>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</si>
  <si>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</si>
  <si>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</si>
  <si>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</si>
  <si>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</si>
  <si>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</si>
  <si>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</si>
  <si>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</si>
  <si>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</si>
  <si>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</si>
  <si>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</si>
  <si>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</si>
  <si>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</si>
  <si>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</si>
  <si>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</si>
  <si>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</si>
  <si>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</si>
  <si>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</si>
  <si>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</si>
  <si>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</si>
  <si>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</si>
  <si>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</si>
  <si>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</si>
  <si>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</si>
  <si>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</si>
  <si>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</si>
  <si>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</si>
  <si>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</si>
  <si>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</si>
  <si>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</si>
  <si>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</si>
  <si>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</si>
  <si>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</si>
  <si>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</si>
  <si>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</si>
  <si>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</si>
  <si>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</si>
  <si>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</si>
  <si>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</si>
  <si>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</si>
  <si>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</si>
  <si>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</si>
  <si>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</si>
  <si>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</si>
  <si>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</si>
  <si>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</si>
  <si>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</si>
  <si>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</si>
  <si>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</si>
  <si>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</si>
  <si>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</si>
  <si>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</si>
  <si>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</si>
  <si>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</si>
  <si>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</si>
  <si>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</si>
  <si>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</si>
  <si>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</si>
  <si>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</si>
  <si>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</si>
  <si>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</si>
  <si>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</si>
  <si>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</si>
  <si>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</si>
  <si>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</si>
  <si>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</si>
  <si>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</si>
  <si>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</si>
  <si>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</si>
  <si>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</si>
  <si>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</si>
  <si>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</si>
  <si>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</si>
  <si>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</si>
  <si>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</si>
  <si>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</si>
  <si>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</si>
  <si>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</si>
  <si>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</si>
  <si>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</si>
  <si>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</si>
  <si>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</si>
  <si>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</si>
  <si>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</si>
  <si>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</si>
  <si>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</si>
  <si>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</si>
  <si>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</si>
  <si>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</si>
  <si>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</si>
  <si>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</si>
  <si>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</si>
  <si>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</si>
  <si>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</si>
  <si>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</si>
  <si>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</si>
  <si>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</si>
  <si>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</si>
  <si>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</si>
  <si>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</si>
  <si>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</si>
  <si>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</si>
  <si>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</si>
  <si>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</si>
  <si>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</si>
  <si>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</si>
  <si>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</si>
  <si>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</si>
  <si>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</si>
  <si>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</si>
  <si>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</si>
  <si>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</si>
  <si>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</si>
  <si>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</si>
  <si>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</si>
  <si>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</si>
  <si>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</si>
  <si>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</si>
  <si>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</si>
  <si>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</si>
  <si>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</si>
  <si>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</si>
  <si>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</si>
  <si>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</si>
  <si>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</si>
  <si>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</si>
  <si>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</si>
  <si>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</si>
  <si>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</si>
  <si>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</si>
  <si>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</si>
  <si>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</si>
  <si>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</si>
  <si>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</si>
  <si>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</si>
  <si>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</si>
  <si>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</si>
  <si>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</si>
  <si>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</si>
  <si>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</si>
  <si>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</si>
  <si>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</si>
  <si>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</si>
  <si>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</si>
  <si>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</si>
  <si>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</si>
  <si>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</si>
  <si>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</si>
  <si>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</si>
  <si>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</si>
  <si>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</si>
  <si>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</si>
  <si>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</si>
  <si>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</si>
  <si>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</si>
  <si>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</si>
  <si>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</si>
  <si>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</si>
  <si>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</si>
  <si>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</si>
  <si>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</si>
  <si>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</si>
  <si>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</si>
  <si>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</si>
  <si>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</si>
  <si>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</si>
  <si>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</si>
  <si>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</si>
  <si>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</si>
  <si>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</si>
  <si>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</si>
  <si>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</si>
  <si>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</si>
  <si>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</si>
  <si>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</si>
  <si>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</si>
  <si>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</si>
  <si>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</si>
  <si>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</si>
  <si>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</si>
  <si>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</si>
  <si>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</si>
  <si>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</si>
  <si>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</si>
  <si>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</si>
  <si>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</si>
  <si>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</si>
  <si>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</si>
  <si>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</si>
  <si>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</si>
  <si>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</si>
  <si>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</si>
  <si>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</si>
  <si>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</si>
  <si>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</si>
  <si>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</si>
  <si>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</si>
  <si>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</si>
  <si>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</si>
  <si>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</si>
  <si>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</si>
  <si>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</si>
  <si>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</si>
  <si>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</si>
  <si>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</si>
  <si>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</si>
  <si>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</si>
  <si>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</si>
  <si>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</si>
  <si>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</si>
  <si>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</si>
  <si>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</si>
  <si>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</si>
  <si>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</si>
  <si>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</si>
  <si>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</si>
  <si>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</si>
  <si>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</si>
  <si>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</si>
  <si>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</si>
  <si>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</si>
  <si>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</si>
  <si>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</si>
  <si>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</si>
  <si>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</si>
  <si>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</si>
  <si>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</si>
  <si>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</si>
  <si>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</si>
  <si>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</si>
  <si>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</si>
  <si>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</si>
  <si>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</si>
  <si>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</si>
  <si>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</si>
  <si>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</si>
  <si>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</si>
  <si>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</si>
  <si>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</si>
  <si>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</si>
  <si>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</si>
  <si>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</si>
  <si>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</si>
  <si>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</si>
  <si>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</si>
  <si>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</si>
  <si>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</si>
  <si>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</si>
  <si>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</si>
  <si>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</si>
  <si>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</si>
  <si>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</si>
  <si>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</si>
  <si>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</si>
  <si>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</si>
  <si>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</si>
  <si>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</si>
  <si>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</si>
  <si>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</si>
  <si>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</si>
  <si>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</si>
  <si>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</si>
  <si>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</si>
  <si>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</si>
  <si>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</si>
  <si>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</si>
  <si>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</si>
  <si>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</si>
  <si>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</si>
  <si>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</si>
  <si>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</si>
  <si>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</si>
  <si>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</si>
  <si>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</si>
  <si>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</si>
  <si>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</si>
  <si>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</si>
  <si>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</si>
  <si>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</si>
  <si>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</si>
  <si>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</si>
  <si>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</si>
  <si>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</si>
  <si>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</si>
  <si>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</si>
  <si>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</si>
  <si>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</si>
  <si>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</si>
  <si>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</si>
  <si>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</si>
  <si>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</si>
  <si>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</si>
  <si>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</si>
  <si>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</si>
  <si>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</si>
  <si>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</si>
  <si>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</si>
  <si>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</si>
  <si>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</si>
  <si>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</si>
  <si>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</si>
  <si>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</si>
  <si>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</si>
  <si>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</si>
  <si>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</si>
  <si>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</si>
  <si>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</si>
  <si>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</si>
  <si>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</si>
  <si>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</si>
  <si>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</si>
  <si>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</si>
  <si>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</si>
  <si>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</si>
  <si>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</si>
  <si>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</si>
  <si>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</si>
  <si>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</si>
  <si>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</si>
  <si>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</si>
  <si>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</si>
  <si>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</si>
  <si>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</si>
  <si>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</si>
  <si>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</si>
  <si>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</si>
  <si>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</si>
  <si>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</si>
  <si>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</si>
  <si>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</si>
  <si>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</si>
  <si>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</si>
  <si>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</si>
  <si>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</si>
  <si>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</si>
  <si>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</si>
  <si>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</si>
  <si>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</si>
  <si>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</si>
  <si>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</si>
  <si>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</si>
  <si>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</si>
  <si>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</si>
  <si>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</si>
  <si>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</si>
  <si>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</si>
  <si>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</si>
  <si>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</si>
  <si>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</si>
  <si>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</si>
  <si>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</si>
  <si>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</si>
  <si>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</si>
  <si>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</si>
  <si>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</si>
  <si>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</si>
  <si>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</si>
  <si>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</si>
  <si>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</si>
  <si>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</si>
  <si>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</si>
  <si>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</si>
  <si>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</si>
  <si>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</si>
  <si>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</si>
  <si>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</si>
  <si>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</si>
  <si>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</si>
  <si>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</si>
  <si>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</si>
  <si>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</si>
  <si>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</si>
  <si>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</si>
  <si>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</si>
  <si>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</si>
  <si>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</si>
  <si>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</si>
  <si>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</si>
  <si>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</si>
  <si>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</si>
  <si>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</si>
  <si>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</si>
  <si>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</si>
  <si>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</si>
  <si>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</si>
  <si>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</si>
  <si>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</si>
  <si>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</si>
  <si>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</si>
  <si>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</si>
  <si>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</si>
  <si>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</si>
  <si>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</si>
  <si>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</si>
  <si>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</si>
  <si>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</si>
  <si>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</si>
  <si>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</si>
  <si>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</si>
  <si>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</si>
  <si>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</si>
  <si>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</si>
  <si>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</si>
  <si>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</si>
  <si>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</si>
  <si>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</si>
  <si>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</si>
  <si>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</si>
  <si>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</si>
  <si>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</si>
  <si>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</si>
  <si>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</si>
  <si>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</si>
  <si>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</si>
  <si>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</si>
  <si>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</si>
  <si>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</si>
  <si>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</si>
  <si>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</si>
  <si>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</si>
  <si>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</si>
  <si>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</si>
  <si>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</si>
  <si>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</si>
  <si>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</si>
  <si>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</si>
  <si>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</si>
  <si>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</si>
  <si>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</si>
  <si>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</si>
  <si>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</si>
  <si>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</si>
  <si>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</si>
  <si>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</si>
  <si>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</si>
  <si>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</si>
  <si>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</si>
  <si>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</si>
  <si>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</si>
  <si>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</si>
  <si>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</si>
  <si>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</si>
  <si>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</si>
  <si>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</si>
  <si>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</si>
  <si>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</si>
  <si>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</si>
  <si>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</si>
  <si>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</si>
  <si>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</si>
  <si>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</si>
  <si>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</si>
  <si>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</si>
  <si>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</si>
  <si>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</si>
  <si>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</si>
  <si>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</si>
  <si>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</si>
  <si>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</si>
  <si>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</si>
  <si>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</si>
  <si>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</si>
  <si>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</si>
  <si>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</si>
  <si>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</si>
  <si>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</si>
  <si>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</si>
  <si>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</si>
  <si>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</si>
  <si>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</si>
  <si>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</si>
  <si>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</si>
  <si>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</si>
  <si>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</si>
  <si>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</si>
  <si>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</si>
  <si>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</si>
  <si>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</si>
  <si>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</si>
  <si>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</si>
  <si>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</si>
  <si>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</si>
  <si>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</si>
  <si>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</si>
  <si>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</si>
  <si>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</si>
  <si>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</si>
  <si>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</si>
  <si>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</si>
  <si>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</si>
  <si>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</si>
  <si>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</si>
  <si>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</si>
  <si>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</si>
  <si>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</si>
  <si>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</si>
  <si>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</si>
  <si>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</si>
  <si>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</si>
  <si>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</si>
  <si>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</si>
  <si>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</si>
  <si>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</si>
  <si>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</si>
  <si>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</si>
  <si>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</si>
  <si>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</si>
  <si>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</si>
  <si>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</si>
  <si>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</si>
  <si>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</si>
  <si>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</si>
  <si>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</si>
  <si>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</si>
  <si>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</si>
  <si>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</si>
  <si>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</si>
  <si>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</si>
  <si>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</si>
  <si>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</si>
  <si>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</si>
  <si>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</si>
  <si>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</si>
  <si>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</si>
  <si>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</si>
  <si>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</si>
  <si>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</si>
  <si>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</si>
  <si>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</si>
  <si>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</si>
  <si>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</si>
  <si>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</si>
  <si>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</si>
  <si>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</si>
  <si>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</si>
  <si>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</si>
  <si>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</si>
  <si>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</si>
  <si>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</si>
  <si>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</si>
  <si>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</si>
  <si>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</si>
  <si>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</si>
  <si>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</si>
  <si>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</si>
  <si>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</si>
  <si>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</si>
  <si>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</si>
  <si>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</si>
  <si>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</si>
  <si>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</si>
  <si>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</si>
  <si>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</si>
  <si>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</si>
  <si>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</si>
  <si>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</si>
  <si>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</si>
  <si>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</si>
  <si>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</si>
  <si>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</si>
  <si>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</si>
  <si>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</si>
  <si>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</si>
  <si>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</si>
  <si>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</si>
  <si>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</si>
  <si>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</si>
  <si>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</si>
  <si>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</si>
  <si>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</si>
  <si>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</si>
  <si>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</si>
  <si>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</si>
  <si>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</si>
  <si>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</si>
  <si>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</si>
  <si>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</si>
  <si>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</si>
  <si>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</si>
  <si>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</si>
  <si>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</si>
  <si>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</si>
  <si>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</si>
  <si>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</si>
  <si>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</si>
  <si>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</si>
  <si>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</si>
  <si>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</si>
  <si>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</si>
  <si>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</si>
  <si>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</si>
  <si>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</si>
  <si>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</si>
  <si>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</si>
  <si>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</si>
  <si>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</si>
  <si>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</si>
  <si>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</si>
  <si>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</si>
  <si>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</si>
  <si>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</si>
  <si>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</si>
  <si>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</si>
  <si>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</si>
  <si>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</si>
  <si>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</si>
  <si>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</si>
  <si>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</si>
  <si>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</si>
  <si>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</si>
  <si>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</si>
  <si>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</si>
  <si>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</si>
  <si>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</si>
  <si>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</si>
  <si>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</si>
  <si>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</si>
  <si>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</si>
  <si>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</si>
  <si>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</si>
  <si>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</si>
  <si>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</si>
  <si>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</si>
  <si>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</si>
  <si>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</si>
  <si>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</si>
  <si>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</si>
  <si>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</si>
  <si>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</si>
  <si>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</si>
  <si>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</si>
  <si>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</si>
  <si>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</si>
  <si>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</si>
  <si>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</si>
  <si>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</si>
  <si>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</si>
  <si>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</si>
  <si>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</si>
  <si>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</si>
  <si>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</si>
  <si>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</si>
  <si>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</si>
  <si>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</si>
  <si>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</si>
  <si>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</si>
  <si>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</si>
  <si>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</si>
  <si>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</si>
  <si>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</si>
  <si>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</si>
  <si>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</si>
  <si>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</si>
  <si>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</si>
  <si>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</si>
  <si>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</si>
  <si>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</si>
  <si>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</si>
  <si>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</si>
  <si>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</si>
  <si>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</si>
  <si>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</si>
  <si>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</si>
  <si>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</si>
  <si>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</si>
  <si>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</si>
  <si>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</si>
  <si>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</si>
  <si>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</si>
  <si>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</si>
  <si>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</si>
  <si>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</si>
  <si>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</si>
  <si>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</si>
  <si>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</si>
  <si>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</si>
  <si>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</si>
  <si>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</si>
  <si>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</si>
  <si>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</si>
  <si>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</si>
  <si>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</si>
  <si>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</si>
  <si>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</si>
  <si>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</si>
  <si>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</si>
  <si>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</si>
  <si>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</si>
  <si>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</si>
  <si>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</si>
  <si>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</si>
  <si>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</si>
  <si>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</si>
  <si>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</si>
  <si>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</si>
  <si>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</si>
  <si>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</si>
  <si>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</si>
  <si>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</si>
  <si>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</si>
  <si>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</si>
  <si>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</si>
  <si>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</si>
  <si>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</si>
  <si>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</si>
  <si>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</si>
  <si>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</si>
  <si>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</si>
  <si>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</si>
  <si>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</si>
  <si>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</si>
  <si>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</si>
  <si>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</si>
  <si>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</si>
  <si>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</si>
  <si>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</si>
  <si>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</si>
  <si>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</si>
  <si>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</si>
  <si>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</si>
  <si>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</si>
  <si>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</si>
  <si>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</si>
  <si>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</si>
  <si>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</si>
  <si>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</si>
  <si>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</si>
  <si>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</si>
  <si>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</si>
  <si>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</si>
  <si>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</si>
  <si>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</si>
  <si>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</si>
  <si>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</si>
  <si>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</si>
  <si>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</si>
  <si>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</si>
  <si>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</si>
  <si>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</si>
  <si>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</si>
  <si>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</si>
  <si>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</si>
  <si>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</si>
  <si>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</si>
  <si>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</si>
  <si>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</si>
  <si>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</si>
  <si>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</si>
  <si>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</si>
  <si>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</si>
  <si>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</si>
  <si>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</si>
  <si>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</si>
  <si>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</si>
  <si>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</si>
  <si>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</si>
  <si>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</si>
  <si>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</si>
  <si>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</si>
  <si>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</si>
  <si>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</si>
  <si>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</si>
  <si>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</si>
  <si>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</si>
  <si>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</si>
  <si>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</si>
  <si>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</si>
  <si>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</si>
  <si>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</si>
  <si>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</si>
  <si>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</si>
  <si>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</si>
  <si>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</si>
  <si>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</si>
  <si>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</si>
  <si>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</si>
  <si>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</si>
  <si>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</si>
  <si>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</si>
  <si>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</si>
  <si>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</si>
  <si>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</si>
  <si>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</si>
  <si>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</si>
  <si>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</si>
  <si>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</si>
  <si>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</si>
  <si>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</si>
  <si>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</si>
  <si>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</si>
  <si>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</si>
  <si>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</si>
  <si>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</si>
  <si>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</si>
  <si>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</si>
  <si>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</si>
  <si>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</si>
  <si>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</si>
  <si>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</si>
  <si>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</si>
  <si>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</si>
  <si>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</si>
  <si>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</si>
  <si>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</si>
  <si>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</si>
  <si>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</si>
  <si>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</si>
  <si>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</si>
  <si>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</si>
  <si>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</si>
  <si>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</si>
  <si>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</si>
  <si>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</si>
  <si>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</si>
  <si>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</si>
  <si>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</si>
  <si>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</si>
  <si>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</si>
  <si>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</si>
  <si>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</si>
  <si>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</si>
  <si>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</si>
  <si>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</si>
  <si>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</si>
  <si>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</si>
  <si>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</si>
  <si>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</si>
  <si>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</si>
  <si>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</si>
  <si>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</si>
  <si>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</si>
  <si>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</si>
  <si>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</si>
  <si>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</si>
  <si>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</si>
  <si>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</si>
  <si>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</si>
  <si>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</si>
  <si>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</si>
  <si>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</si>
  <si>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</si>
  <si>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</si>
  <si>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</si>
  <si>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</si>
  <si>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</si>
  <si>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</si>
  <si>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</si>
  <si>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</si>
  <si>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</si>
  <si>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</si>
  <si>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</si>
  <si>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</si>
  <si>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</si>
  <si>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</si>
  <si>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</si>
  <si>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</si>
  <si>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</si>
  <si>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</si>
  <si>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</si>
  <si>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</si>
  <si>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</si>
  <si>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</si>
  <si>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</si>
  <si>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</si>
  <si>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</si>
  <si>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</si>
  <si>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</si>
  <si>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</si>
  <si>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</si>
  <si>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</si>
  <si>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</si>
  <si>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</si>
  <si>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</si>
  <si>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</si>
  <si>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</si>
  <si>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</si>
  <si>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</si>
  <si>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</si>
  <si>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</si>
  <si>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</si>
  <si>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</si>
  <si>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</si>
  <si>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</si>
  <si>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</si>
  <si>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</si>
  <si>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</si>
  <si>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</si>
  <si>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</si>
  <si>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</si>
  <si>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</si>
  <si>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</si>
  <si>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</si>
  <si>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</si>
  <si>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</si>
  <si>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</si>
  <si>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</si>
  <si>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</si>
  <si>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</si>
  <si>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</si>
  <si>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</si>
  <si>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</si>
  <si>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</si>
  <si>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</si>
  <si>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</si>
  <si>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</si>
  <si>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</si>
  <si>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</si>
  <si>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</si>
  <si>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</si>
  <si>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</si>
  <si>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</si>
  <si>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</si>
  <si>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</si>
  <si>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</si>
  <si>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</si>
  <si>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</si>
  <si>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</si>
  <si>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</si>
  <si>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</si>
  <si>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</si>
  <si>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</si>
  <si>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</si>
  <si>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</si>
  <si>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</si>
  <si>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</si>
  <si>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</si>
  <si>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</si>
  <si>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</si>
  <si>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</si>
  <si>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</si>
  <si>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</si>
  <si>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</si>
  <si>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</si>
  <si>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</si>
  <si>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</si>
  <si>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</si>
  <si>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</si>
  <si>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</si>
  <si>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</si>
  <si>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</si>
  <si>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</si>
  <si>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</si>
  <si>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</si>
  <si>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</si>
  <si>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</si>
  <si>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</si>
  <si>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</si>
  <si>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</si>
  <si>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</si>
  <si>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</si>
  <si>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</si>
  <si>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</si>
  <si>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</si>
  <si>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</si>
  <si>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</si>
  <si>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</si>
  <si>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</si>
  <si>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</si>
  <si>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</si>
  <si>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</si>
  <si>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</si>
  <si>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</si>
  <si>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</si>
  <si>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</si>
  <si>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</si>
  <si>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</si>
  <si>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</si>
  <si>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</si>
  <si>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</si>
  <si>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</si>
  <si>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</si>
  <si>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</si>
  <si>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</si>
  <si>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</si>
  <si>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</si>
  <si>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</si>
  <si>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</si>
  <si>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</si>
  <si>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</si>
  <si>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</si>
  <si>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</si>
  <si>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</si>
  <si>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</si>
  <si>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</si>
  <si>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</si>
  <si>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</si>
  <si>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</si>
  <si>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</si>
  <si>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</si>
  <si>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</si>
  <si>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</si>
  <si>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</si>
  <si>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</si>
  <si>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</si>
  <si>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</si>
  <si>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</si>
  <si>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</si>
  <si>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</si>
  <si>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</si>
  <si>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</si>
  <si>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</si>
  <si>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</si>
  <si>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</si>
  <si>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</si>
  <si>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</si>
  <si>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</si>
  <si>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</si>
  <si>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</si>
  <si>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</si>
  <si>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</si>
  <si>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</si>
  <si>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</si>
  <si>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</si>
  <si>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</si>
  <si>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</si>
  <si>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</si>
  <si>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</si>
  <si>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</si>
  <si>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</si>
  <si>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</si>
  <si>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</si>
  <si>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</si>
  <si>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</si>
  <si>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</si>
  <si>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</si>
  <si>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</si>
  <si>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</si>
  <si>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</si>
  <si>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</si>
  <si>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</si>
  <si>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</si>
  <si>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</si>
  <si>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</si>
  <si>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</si>
  <si>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</si>
  <si>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</si>
  <si>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</si>
  <si>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</si>
  <si>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</si>
  <si>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</si>
  <si>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</si>
  <si>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</si>
  <si>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</si>
  <si>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</si>
  <si>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</si>
  <si>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</si>
  <si>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</si>
  <si>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</si>
  <si>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</si>
  <si>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</si>
  <si>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</si>
  <si>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</si>
  <si>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</si>
  <si>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</si>
  <si>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</si>
  <si>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</si>
  <si>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</si>
  <si>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</si>
  <si>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</si>
  <si>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</si>
  <si>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</si>
  <si>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</si>
  <si>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</si>
  <si>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</si>
  <si>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</si>
  <si>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</si>
  <si>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</si>
  <si>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</si>
  <si>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</si>
  <si>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</si>
  <si>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</si>
  <si>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</si>
  <si>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</si>
  <si>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</si>
  <si>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</si>
  <si>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</si>
  <si>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</si>
  <si>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</si>
  <si>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</si>
  <si>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</si>
  <si>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</si>
  <si>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</si>
  <si>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</si>
  <si>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</si>
  <si>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</si>
  <si>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</si>
  <si>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</si>
  <si>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</si>
  <si>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</si>
  <si>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</si>
  <si>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</si>
  <si>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</si>
  <si>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</si>
  <si>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</si>
  <si>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</si>
  <si>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</si>
  <si>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</si>
  <si>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</si>
  <si>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</si>
  <si>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</si>
  <si>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</si>
  <si>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</si>
  <si>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</si>
  <si>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</si>
  <si>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</si>
  <si>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</si>
  <si>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</si>
  <si>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</si>
  <si>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</si>
  <si>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</si>
  <si>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</si>
  <si>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</si>
  <si>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</si>
  <si>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</si>
  <si>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</si>
  <si>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</si>
  <si>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</si>
  <si>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</si>
  <si>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</si>
  <si>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</si>
  <si>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</si>
  <si>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</si>
  <si>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</si>
  <si>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</si>
  <si>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</si>
  <si>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</si>
  <si>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</si>
  <si>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</si>
  <si>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</si>
  <si>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</si>
  <si>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</si>
  <si>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</si>
  <si>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</si>
  <si>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</si>
  <si>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</si>
  <si>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</si>
  <si>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</si>
  <si>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</si>
  <si>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</si>
  <si>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</si>
  <si>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</si>
  <si>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</si>
  <si>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</si>
  <si>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</si>
  <si>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</si>
  <si>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</si>
  <si>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</si>
  <si>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</si>
  <si>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</si>
  <si>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</si>
  <si>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</si>
  <si>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</si>
  <si>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</si>
  <si>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</si>
  <si>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</si>
  <si>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</si>
  <si>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</si>
  <si>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</si>
  <si>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</si>
  <si>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</si>
  <si>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</si>
  <si>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</si>
  <si>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</si>
  <si>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</si>
  <si>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</si>
  <si>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</si>
  <si>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</si>
  <si>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</si>
  <si>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</si>
  <si>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</si>
  <si>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</si>
  <si>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</si>
  <si>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</si>
  <si>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</si>
  <si>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</si>
  <si>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</si>
  <si>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</si>
  <si>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</si>
  <si>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</si>
  <si>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</si>
  <si>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</si>
  <si>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</si>
  <si>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</si>
  <si>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</si>
  <si>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</si>
  <si>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</si>
  <si>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</si>
  <si>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</si>
  <si>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</si>
  <si>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</si>
  <si>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</si>
  <si>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</si>
  <si>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</si>
  <si>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</si>
  <si>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</si>
  <si>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</si>
  <si>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</si>
  <si>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</si>
  <si>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</si>
  <si>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</si>
  <si>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</si>
  <si>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</si>
  <si>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</si>
  <si>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</si>
  <si>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</si>
  <si>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</si>
  <si>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</si>
  <si>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</si>
  <si>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</si>
  <si>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</si>
  <si>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</si>
  <si>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</si>
  <si>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</si>
  <si>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</si>
  <si>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</si>
  <si>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</si>
  <si>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</si>
  <si>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</si>
  <si>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</si>
  <si>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</si>
  <si>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</si>
  <si>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</si>
  <si>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</si>
  <si>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</si>
  <si>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</si>
  <si>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</si>
  <si>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</si>
  <si>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</si>
  <si>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</si>
  <si>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</si>
  <si>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</si>
  <si>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</si>
  <si>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</si>
  <si>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</si>
  <si>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</si>
  <si>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</si>
  <si>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</si>
  <si>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</si>
  <si>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</si>
  <si>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</si>
  <si>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</si>
  <si>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</si>
  <si>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</si>
  <si>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</si>
  <si>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</si>
  <si>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</si>
  <si>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</si>
  <si>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</si>
  <si>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</si>
  <si>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</si>
  <si>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</si>
  <si>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</si>
  <si>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</si>
  <si>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</si>
  <si>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</si>
  <si>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</si>
  <si>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</si>
  <si>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</si>
  <si>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</si>
  <si>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</si>
  <si>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</si>
  <si>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</si>
  <si>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</si>
  <si>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</si>
  <si>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</si>
  <si>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</si>
  <si>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</si>
  <si>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</si>
  <si>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</si>
  <si>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</si>
  <si>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</si>
  <si>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</si>
  <si>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</si>
  <si>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</si>
  <si>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</si>
  <si>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</si>
  <si>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</si>
  <si>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</si>
  <si>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</si>
  <si>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</si>
  <si>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</si>
  <si>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</si>
  <si>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</si>
  <si>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</si>
  <si>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</si>
  <si>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</si>
  <si>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</si>
  <si>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</si>
  <si>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</si>
  <si>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</si>
  <si>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</si>
  <si>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</si>
  <si>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</si>
  <si>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</si>
  <si>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</si>
  <si>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</si>
  <si>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</si>
  <si>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</si>
  <si>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</si>
  <si>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</si>
  <si>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</si>
  <si>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</si>
  <si>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</si>
  <si>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</si>
  <si>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</si>
  <si>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</si>
  <si>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</si>
  <si>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</si>
  <si>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</si>
  <si>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</si>
  <si>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</si>
  <si>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</si>
  <si>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</si>
  <si>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</si>
  <si>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</si>
  <si>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</si>
  <si>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</si>
  <si>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</si>
  <si>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</si>
  <si>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</si>
  <si>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</si>
  <si>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</si>
  <si>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</si>
  <si>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</si>
  <si>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</si>
  <si>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</si>
  <si>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</si>
  <si>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</si>
  <si>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</si>
  <si>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</si>
  <si>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</si>
  <si>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</si>
  <si>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</si>
  <si>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</si>
  <si>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</si>
  <si>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</si>
  <si>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</si>
  <si>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</si>
  <si>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</si>
  <si>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</si>
  <si>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</si>
  <si>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</si>
  <si>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</si>
  <si>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</si>
  <si>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</si>
  <si>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</si>
  <si>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</si>
  <si>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</si>
  <si>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</si>
  <si>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</si>
  <si>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</si>
  <si>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</si>
  <si>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</si>
  <si>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</si>
  <si>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</si>
  <si>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</si>
  <si>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</si>
  <si>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</si>
  <si>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</si>
  <si>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</si>
  <si>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</si>
  <si>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</si>
  <si>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</si>
  <si>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</si>
  <si>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</si>
  <si>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</si>
  <si>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</si>
  <si>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</si>
  <si>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</si>
  <si>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</si>
  <si>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</si>
  <si>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</si>
  <si>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</si>
  <si>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</si>
  <si>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</si>
  <si>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</si>
  <si>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</si>
  <si>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</si>
  <si>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</si>
  <si>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</si>
  <si>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</si>
  <si>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</si>
  <si>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</si>
  <si>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</si>
  <si>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</si>
  <si>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</si>
  <si>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</si>
  <si>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</si>
  <si>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</si>
  <si>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</si>
  <si>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</si>
  <si>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</si>
  <si>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</si>
  <si>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</si>
  <si>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</si>
  <si>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</si>
  <si>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</si>
  <si>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</si>
  <si>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</si>
  <si>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</si>
  <si>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</si>
  <si>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</si>
  <si>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</si>
  <si>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</si>
  <si>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</si>
  <si>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</si>
  <si>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</si>
  <si>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</si>
  <si>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</si>
  <si>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</si>
  <si>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</si>
  <si>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</si>
  <si>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</si>
  <si>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</si>
  <si>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</si>
  <si>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</si>
  <si>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</si>
  <si>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</si>
  <si>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</si>
  <si>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</si>
  <si>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</si>
  <si>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</si>
  <si>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</si>
  <si>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</si>
  <si>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</si>
  <si>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</si>
  <si>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</si>
  <si>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</si>
  <si>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</si>
  <si>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</si>
  <si>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</si>
  <si>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</si>
  <si>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</si>
  <si>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</si>
  <si>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</si>
  <si>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</si>
  <si>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</si>
  <si>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</si>
  <si>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</si>
  <si>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</si>
  <si>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</si>
  <si>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</si>
  <si>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</si>
  <si>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</si>
  <si>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</si>
  <si>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</si>
  <si>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</si>
  <si>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</si>
  <si>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</si>
  <si>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</si>
  <si>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</si>
  <si>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</si>
  <si>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</si>
  <si>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</si>
  <si>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</si>
  <si>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</si>
  <si>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</si>
  <si>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</si>
  <si>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</si>
  <si>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</si>
  <si>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</si>
  <si>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</si>
  <si>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</si>
  <si>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</si>
  <si>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</si>
  <si>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</si>
  <si>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</si>
  <si>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</si>
  <si>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</si>
  <si>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</si>
  <si>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</si>
  <si>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</si>
  <si>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</si>
  <si>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</si>
  <si>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</si>
  <si>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</si>
  <si>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</si>
  <si>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</si>
  <si>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</si>
  <si>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</si>
  <si>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</si>
  <si>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</si>
  <si>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</si>
  <si>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</si>
  <si>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</si>
  <si>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</si>
  <si>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</si>
  <si>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</si>
  <si>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</si>
  <si>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</si>
  <si>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</si>
  <si>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</si>
  <si>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</si>
  <si>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</si>
  <si>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</si>
  <si>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</si>
  <si>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</si>
  <si>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</si>
  <si>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</si>
  <si>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</si>
  <si>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</si>
  <si>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</si>
  <si>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</si>
  <si>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</si>
  <si>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</si>
  <si>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</si>
  <si>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</si>
  <si>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</si>
  <si>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</si>
  <si>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</si>
  <si>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</si>
  <si>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</si>
  <si>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</si>
  <si>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</si>
  <si>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</si>
  <si>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</si>
  <si>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</si>
  <si>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</si>
  <si>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</si>
  <si>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</si>
  <si>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</si>
  <si>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</si>
  <si>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</si>
  <si>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</si>
  <si>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</si>
  <si>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</si>
  <si>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</si>
  <si>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</si>
  <si>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</si>
  <si>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</si>
  <si>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</si>
  <si>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</si>
  <si>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</si>
  <si>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</si>
  <si>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</si>
  <si>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</si>
  <si>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</si>
  <si>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</si>
  <si>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</si>
  <si>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</si>
  <si>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</si>
  <si>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</si>
  <si>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</si>
  <si>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</si>
  <si>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</si>
  <si>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</si>
  <si>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</si>
  <si>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</si>
  <si>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</si>
  <si>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</si>
  <si>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</si>
  <si>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</si>
  <si>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</si>
  <si>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</si>
  <si>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</si>
  <si>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</si>
  <si>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</si>
  <si>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</si>
  <si>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</si>
  <si>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</si>
  <si>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</si>
  <si>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</si>
  <si>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</si>
  <si>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</si>
  <si>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</si>
  <si>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</si>
  <si>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</si>
  <si>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</si>
  <si>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</si>
  <si>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</si>
  <si>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</si>
  <si>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</si>
  <si>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</si>
  <si>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</si>
  <si>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</si>
  <si>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</si>
  <si>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</si>
  <si>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</si>
  <si>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</si>
  <si>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</si>
  <si>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</si>
  <si>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</si>
  <si>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</si>
  <si>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</si>
  <si>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</si>
  <si>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</si>
  <si>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</si>
  <si>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</si>
  <si>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</si>
  <si>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</si>
  <si>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</si>
  <si>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</si>
  <si>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</si>
  <si>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</si>
  <si>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</si>
  <si>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</si>
  <si>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</si>
  <si>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</si>
  <si>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</si>
  <si>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</si>
  <si>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</si>
  <si>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</si>
  <si>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</si>
  <si>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</si>
  <si>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</si>
  <si>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</si>
  <si>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</si>
  <si>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</si>
  <si>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</si>
  <si>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</si>
  <si>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</si>
  <si>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</si>
  <si>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</si>
  <si>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</si>
  <si>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</si>
  <si>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</si>
  <si>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</si>
  <si>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</si>
  <si>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</si>
  <si>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</si>
  <si>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</si>
  <si>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</si>
  <si>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</si>
  <si>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</si>
  <si>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</si>
  <si>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</si>
  <si>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</si>
  <si>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</si>
  <si>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</si>
  <si>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</si>
  <si>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</si>
  <si>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</si>
  <si>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</si>
  <si>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</si>
  <si>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</si>
  <si>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</si>
  <si>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</si>
  <si>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</si>
  <si>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</si>
  <si>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</si>
  <si>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</si>
  <si>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</si>
  <si>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</si>
  <si>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</si>
  <si>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</si>
  <si>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</si>
  <si>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</si>
  <si>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</si>
  <si>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</si>
  <si>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</si>
  <si>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</si>
  <si>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</si>
  <si>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</si>
  <si>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</si>
  <si>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</si>
  <si>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</si>
  <si>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</si>
  <si>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</si>
  <si>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</si>
  <si>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</si>
  <si>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</si>
  <si>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</si>
  <si>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</si>
  <si>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</si>
  <si>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</si>
  <si>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</si>
  <si>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</si>
  <si>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</si>
  <si>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</si>
  <si>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</si>
  <si>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</si>
  <si>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</si>
  <si>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</si>
  <si>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</si>
  <si>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</si>
  <si>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</si>
  <si>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</si>
  <si>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</si>
  <si>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</si>
  <si>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</si>
  <si>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</si>
  <si>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</si>
  <si>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</si>
  <si>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</si>
  <si>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</si>
  <si>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</si>
  <si>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</si>
  <si>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</si>
  <si>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</si>
  <si>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</si>
  <si>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</si>
  <si>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</si>
  <si>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</si>
  <si>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</si>
  <si>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</si>
  <si>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</si>
  <si>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</si>
  <si>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</si>
  <si>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</si>
  <si>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</si>
  <si>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</si>
  <si>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</si>
  <si>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</si>
  <si>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</si>
  <si>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</si>
  <si>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</si>
  <si>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</si>
  <si>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</si>
  <si>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</si>
  <si>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</si>
  <si>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</si>
  <si>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</si>
  <si>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</si>
  <si>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</si>
  <si>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</si>
  <si>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</si>
  <si>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</si>
  <si>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</si>
  <si>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</si>
  <si>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</si>
  <si>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</si>
  <si>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</si>
  <si>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</si>
  <si>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</si>
  <si>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</si>
  <si>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</si>
  <si>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</si>
  <si>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</si>
  <si>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</si>
  <si>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</si>
  <si>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</si>
  <si>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</si>
  <si>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</si>
  <si>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</si>
  <si>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</si>
  <si>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</si>
  <si>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</si>
  <si>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</si>
  <si>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</si>
  <si>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</si>
  <si>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</si>
  <si>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</si>
  <si>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</si>
  <si>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</si>
  <si>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</si>
  <si>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</si>
  <si>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</si>
  <si>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</si>
  <si>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</si>
  <si>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</si>
  <si>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</si>
  <si>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</si>
  <si>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</si>
  <si>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</si>
  <si>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</si>
  <si>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</si>
  <si>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</si>
  <si>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</si>
  <si>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</si>
  <si>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</si>
  <si>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</si>
  <si>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</si>
  <si>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</si>
  <si>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</si>
  <si>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</si>
  <si>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</si>
  <si>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</si>
  <si>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</si>
  <si>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</si>
  <si>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</si>
  <si>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</si>
  <si>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</si>
  <si>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</si>
  <si>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</si>
  <si>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</si>
  <si>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</si>
  <si>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</si>
  <si>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</si>
  <si>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</si>
  <si>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</si>
  <si>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</si>
  <si>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</si>
  <si>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</si>
  <si>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</si>
  <si>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</si>
  <si>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</si>
  <si>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</si>
  <si>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</si>
  <si>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</si>
  <si>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</si>
  <si>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</si>
  <si>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</si>
  <si>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</si>
  <si>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</si>
  <si>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</si>
  <si>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</si>
  <si>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</si>
  <si>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</si>
  <si>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</si>
  <si>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</si>
  <si>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</si>
  <si>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</si>
  <si>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</si>
  <si>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</si>
  <si>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</si>
  <si>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</si>
  <si>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</si>
  <si>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</si>
  <si>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</si>
  <si>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</si>
  <si>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</si>
  <si>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</si>
  <si>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</si>
  <si>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</si>
  <si>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</si>
  <si>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</si>
  <si>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</si>
  <si>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</si>
  <si>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</si>
  <si>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</si>
  <si>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</si>
  <si>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</si>
  <si>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</si>
  <si>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</si>
  <si>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</si>
  <si>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</si>
  <si>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</si>
  <si>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</si>
  <si>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</si>
  <si>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</si>
  <si>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</si>
  <si>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</si>
  <si>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</si>
  <si>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</si>
  <si>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</si>
  <si>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</si>
  <si>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</si>
  <si>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</si>
  <si>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</si>
  <si>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</si>
  <si>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</si>
  <si>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</si>
  <si>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</si>
  <si>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</si>
  <si>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</si>
  <si>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</si>
  <si>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</si>
  <si>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</si>
  <si>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</si>
  <si>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</si>
  <si>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</si>
  <si>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</si>
  <si>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</si>
  <si>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</si>
  <si>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</si>
  <si>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</si>
  <si>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</si>
  <si>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</si>
  <si>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</si>
  <si>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</si>
  <si>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</si>
  <si>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</si>
  <si>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</si>
  <si>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</si>
  <si>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</si>
  <si>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</si>
  <si>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</si>
  <si>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</si>
  <si>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</si>
  <si>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</si>
  <si>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</si>
  <si>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</si>
  <si>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</si>
  <si>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</si>
  <si>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</si>
  <si>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</si>
  <si>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</si>
  <si>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</si>
  <si>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</si>
  <si>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</si>
  <si>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</si>
  <si>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</si>
  <si>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</si>
  <si>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</si>
  <si>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</si>
  <si>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</si>
  <si>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</si>
  <si>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</si>
  <si>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</si>
  <si>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</si>
  <si>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</si>
  <si>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</si>
  <si>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</si>
  <si>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</si>
  <si>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</si>
  <si>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</si>
  <si>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</si>
  <si>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</si>
  <si>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</si>
  <si>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</si>
  <si>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</si>
  <si>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</si>
  <si>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</si>
  <si>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</si>
  <si>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</si>
  <si>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</si>
  <si>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</si>
  <si>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</si>
  <si>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</si>
  <si>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</si>
  <si>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</si>
  <si>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</si>
  <si>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</si>
  <si>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</si>
  <si>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</si>
  <si>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</si>
  <si>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</si>
  <si>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</si>
  <si>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</si>
  <si>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</si>
  <si>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</si>
  <si>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</si>
  <si>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</si>
  <si>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</si>
  <si>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</si>
  <si>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</si>
  <si>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</si>
  <si>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</si>
  <si>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</si>
  <si>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</si>
  <si>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</si>
  <si>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</si>
  <si>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</si>
  <si>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</si>
  <si>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</si>
  <si>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</si>
  <si>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</si>
  <si>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</si>
  <si>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</si>
  <si>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</si>
  <si>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</si>
  <si>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</si>
  <si>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</si>
  <si>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</si>
  <si>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</si>
  <si>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</si>
  <si>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</si>
  <si>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</si>
  <si>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</si>
  <si>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</si>
  <si>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</si>
  <si>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</si>
  <si>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</si>
  <si>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</si>
  <si>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</si>
  <si>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</si>
  <si>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</si>
  <si>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</si>
  <si>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</si>
  <si>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</si>
  <si>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</si>
  <si>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</si>
  <si>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</si>
  <si>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</si>
  <si>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</si>
  <si>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</si>
  <si>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</si>
  <si>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</si>
  <si>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</si>
  <si>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</si>
  <si>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</si>
  <si>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</si>
  <si>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</si>
  <si>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</si>
  <si>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</si>
  <si>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</si>
  <si>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</si>
  <si>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</si>
  <si>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</si>
  <si>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</si>
  <si>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</si>
  <si>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</si>
  <si>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</si>
  <si>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</si>
  <si>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</si>
  <si>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</si>
  <si>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</si>
  <si>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</si>
  <si>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</si>
  <si>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</si>
  <si>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</si>
  <si>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</si>
  <si>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</si>
  <si>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</si>
  <si>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</si>
  <si>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</si>
  <si>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</si>
  <si>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</si>
  <si>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</si>
  <si>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</si>
  <si>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</si>
  <si>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</si>
  <si>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</si>
  <si>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</si>
  <si>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</si>
  <si>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</si>
  <si>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</si>
  <si>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</si>
  <si>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</si>
  <si>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</si>
  <si>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</si>
  <si>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</si>
  <si>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</si>
  <si>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</si>
  <si>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</si>
  <si>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</si>
  <si>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</si>
  <si>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</si>
  <si>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</si>
  <si>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</si>
  <si>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</si>
  <si>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</si>
  <si>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</si>
  <si>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</si>
  <si>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</si>
  <si>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</si>
  <si>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</si>
  <si>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</si>
  <si>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</si>
  <si>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</si>
  <si>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</si>
  <si>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</si>
  <si>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</si>
  <si>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</si>
  <si>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</si>
  <si>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</si>
  <si>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</si>
  <si>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</si>
  <si>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</si>
  <si>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</si>
  <si>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</si>
  <si>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</si>
  <si>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</si>
  <si>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</si>
  <si>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</si>
  <si>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</si>
  <si>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</si>
  <si>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</si>
  <si>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</si>
  <si>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</si>
  <si>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</si>
  <si>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</si>
  <si>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</si>
  <si>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</si>
  <si>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</si>
  <si>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</si>
  <si>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</si>
  <si>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</si>
  <si>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</si>
  <si>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</si>
  <si>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</si>
  <si>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</si>
  <si>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</si>
  <si>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</si>
  <si>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</si>
  <si>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</si>
  <si>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</si>
  <si>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</si>
  <si>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</si>
  <si>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</si>
  <si>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</si>
  <si>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</si>
  <si>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</si>
  <si>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</si>
  <si>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</si>
  <si>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</si>
  <si>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</si>
  <si>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</si>
  <si>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</si>
  <si>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</si>
  <si>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</si>
  <si>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</si>
  <si>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</si>
  <si>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</si>
  <si>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</si>
  <si>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</si>
  <si>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</si>
  <si>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</si>
  <si>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</si>
  <si>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</si>
  <si>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</si>
  <si>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</si>
  <si>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</si>
  <si>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</si>
  <si>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</si>
  <si>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</si>
  <si>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</si>
  <si>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</si>
  <si>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</si>
  <si>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</si>
  <si>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</si>
  <si>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</si>
  <si>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</si>
  <si>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</si>
  <si>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</si>
  <si>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</si>
  <si>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</si>
  <si>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</si>
  <si>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</si>
  <si>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</si>
  <si>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</si>
  <si>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</si>
  <si>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</si>
  <si>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</si>
  <si>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</si>
  <si>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</si>
  <si>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</si>
  <si>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</si>
  <si>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</si>
  <si>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</si>
  <si>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</si>
  <si>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</si>
  <si>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</si>
  <si>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</si>
  <si>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</si>
  <si>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</si>
  <si>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</si>
  <si>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</si>
  <si>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</si>
  <si>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</si>
  <si>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</si>
  <si>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</si>
  <si>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</si>
  <si>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</si>
  <si>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</si>
  <si>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</si>
  <si>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</si>
  <si>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</si>
  <si>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</si>
  <si>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</si>
  <si>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</si>
  <si>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</si>
  <si>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</si>
  <si>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</si>
  <si>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</si>
  <si>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</si>
  <si>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</si>
  <si>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</si>
  <si>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</si>
  <si>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</si>
  <si>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</si>
  <si>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</si>
  <si>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</si>
  <si>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</si>
  <si>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</si>
  <si>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</si>
  <si>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</si>
  <si>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</si>
  <si>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</si>
  <si>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</si>
  <si>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</si>
  <si>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</si>
  <si>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</si>
  <si>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</si>
  <si>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</si>
  <si>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</si>
  <si>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</si>
  <si>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</si>
  <si>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</si>
  <si>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</si>
  <si>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</si>
  <si>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</si>
  <si>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</si>
  <si>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</si>
  <si>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</si>
  <si>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</si>
  <si>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</si>
  <si>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</si>
  <si>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</si>
  <si>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</si>
  <si>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</si>
  <si>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</si>
  <si>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</si>
  <si>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</si>
  <si>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</si>
  <si>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</si>
  <si>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</si>
  <si>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</si>
  <si>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</si>
  <si>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</si>
  <si>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</si>
  <si>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</si>
  <si>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</si>
  <si>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</si>
  <si>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</si>
  <si>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</si>
  <si>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</si>
  <si>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</si>
  <si>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</si>
  <si>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</si>
  <si>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</si>
  <si>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</si>
  <si>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</si>
  <si>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</si>
  <si>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</si>
  <si>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</si>
  <si>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</si>
  <si>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</si>
  <si>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</si>
  <si>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</si>
  <si>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</si>
  <si>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</si>
  <si>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</si>
  <si>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</si>
  <si>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</si>
  <si>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</si>
  <si>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</si>
  <si>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</si>
  <si>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</si>
  <si>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</si>
  <si>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</si>
  <si>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</si>
  <si>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</si>
  <si>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</si>
  <si>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</si>
  <si>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</si>
  <si>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</si>
  <si>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</si>
  <si>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</si>
  <si>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</si>
  <si>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</si>
  <si>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</si>
  <si>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</si>
  <si>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</si>
  <si>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</si>
  <si>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</si>
  <si>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</si>
  <si>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</si>
  <si>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</si>
  <si>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</si>
  <si>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</si>
  <si>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</si>
  <si>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</si>
  <si>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</si>
  <si>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</si>
  <si>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</si>
  <si>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</si>
  <si>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</si>
  <si>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</si>
  <si>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</si>
  <si>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</si>
  <si>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</si>
  <si>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</si>
  <si>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</si>
  <si>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</si>
  <si>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</si>
  <si>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</si>
  <si>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</si>
  <si>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</si>
  <si>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</si>
  <si>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</si>
  <si>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</si>
  <si>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</si>
  <si>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</si>
  <si>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</si>
  <si>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</si>
  <si>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</si>
  <si>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</si>
  <si>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</si>
  <si>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</si>
  <si>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</si>
  <si>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</si>
  <si>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</si>
  <si>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</si>
  <si>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</si>
  <si>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</si>
  <si>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</si>
  <si>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</si>
  <si>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</si>
  <si>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</si>
  <si>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</si>
  <si>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</si>
  <si>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</si>
  <si>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</si>
  <si>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</si>
  <si>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</si>
  <si>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</si>
  <si>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</si>
  <si>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</si>
  <si>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</si>
  <si>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</si>
  <si>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</si>
  <si>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</si>
  <si>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</si>
  <si>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</si>
  <si>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</si>
  <si>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</si>
  <si>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</si>
  <si>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</si>
  <si>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</si>
  <si>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</si>
  <si>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</si>
  <si>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</si>
  <si>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</si>
  <si>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</si>
  <si>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</si>
  <si>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</si>
  <si>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</si>
  <si>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</si>
  <si>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</si>
  <si>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</si>
  <si>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</si>
  <si>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</si>
  <si>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</si>
  <si>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</si>
  <si>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</si>
  <si>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</si>
  <si>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</si>
  <si>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</si>
  <si>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</si>
  <si>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</si>
  <si>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</si>
  <si>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</si>
  <si>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</si>
  <si>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</si>
  <si>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</si>
  <si>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</si>
  <si>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</si>
  <si>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</si>
  <si>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</si>
  <si>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</si>
  <si>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</si>
  <si>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</si>
  <si>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</si>
  <si>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</si>
  <si>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</si>
  <si>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</si>
  <si>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</si>
  <si>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</si>
  <si>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</si>
  <si>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</si>
  <si>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</si>
  <si>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</si>
  <si>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</si>
  <si>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</si>
  <si>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</si>
  <si>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</si>
  <si>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</si>
  <si>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</si>
  <si>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</si>
  <si>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</si>
  <si>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</si>
  <si>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</si>
  <si>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</si>
  <si>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</si>
  <si>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</si>
  <si>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</si>
  <si>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</si>
  <si>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</si>
  <si>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</si>
  <si>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</si>
  <si>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</si>
  <si>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</si>
  <si>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</si>
  <si>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</si>
  <si>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</si>
  <si>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</si>
  <si>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</si>
  <si>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</si>
  <si>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</si>
  <si>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</si>
  <si>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</si>
  <si>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</si>
  <si>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</si>
  <si>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</si>
  <si>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</si>
  <si>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</si>
  <si>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</si>
  <si>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</si>
  <si>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</si>
  <si>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</si>
  <si>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</si>
  <si>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</si>
  <si>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</si>
  <si>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</si>
  <si>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</si>
  <si>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</si>
  <si>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</si>
  <si>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</si>
  <si>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</si>
  <si>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</si>
  <si>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</si>
  <si>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</si>
  <si>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</si>
  <si>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</si>
  <si>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</si>
  <si>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</si>
  <si>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</si>
  <si>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</si>
  <si>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</si>
  <si>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</si>
  <si>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</si>
  <si>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</si>
  <si>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</si>
  <si>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</si>
  <si>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</si>
  <si>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</si>
  <si>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</si>
  <si>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</si>
  <si>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</si>
  <si>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</si>
  <si>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</si>
  <si>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</si>
  <si>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</si>
  <si>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</si>
  <si>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</si>
  <si>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</si>
  <si>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</si>
  <si>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</si>
  <si>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</si>
  <si>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</si>
  <si>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</si>
  <si>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</si>
  <si>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</si>
  <si>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</si>
  <si>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</si>
  <si>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</si>
  <si>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</si>
  <si>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</si>
  <si>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</si>
  <si>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</si>
  <si>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</si>
  <si>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</si>
  <si>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</si>
  <si>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</si>
  <si>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</si>
  <si>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</si>
  <si>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</si>
  <si>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</si>
  <si>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</si>
  <si>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</si>
  <si>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</si>
  <si>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</si>
  <si>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</si>
  <si>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</si>
  <si>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</si>
  <si>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</si>
  <si>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</si>
  <si>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</si>
  <si>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</si>
  <si>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</si>
  <si>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</si>
  <si>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</si>
  <si>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</si>
  <si>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</si>
  <si>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</si>
  <si>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</si>
  <si>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</si>
  <si>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</si>
  <si>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</si>
  <si>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</si>
  <si>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</si>
  <si>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</si>
  <si>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</si>
  <si>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</si>
  <si>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</si>
  <si>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</si>
  <si>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</si>
  <si>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</si>
  <si>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</si>
  <si>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</si>
  <si>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</si>
  <si>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</si>
  <si>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</si>
  <si>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</si>
  <si>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</si>
  <si>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</si>
  <si>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</si>
  <si>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</si>
  <si>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</si>
  <si>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</si>
  <si>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</si>
  <si>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</si>
  <si>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</si>
  <si>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</si>
  <si>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</si>
  <si>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</si>
  <si>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</si>
  <si>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</si>
  <si>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</si>
  <si>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</si>
  <si>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</si>
  <si>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</si>
  <si>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</si>
  <si>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</si>
  <si>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</si>
  <si>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</si>
  <si>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</si>
  <si>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</si>
  <si>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</si>
  <si>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</si>
  <si>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</si>
  <si>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</si>
  <si>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</si>
  <si>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</si>
  <si>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</si>
  <si>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</si>
  <si>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</si>
  <si>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</si>
  <si>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</si>
  <si>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</si>
  <si>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</si>
  <si>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</si>
  <si>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</si>
  <si>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</si>
  <si>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</si>
  <si>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</si>
  <si>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</si>
  <si>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</si>
  <si>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</si>
  <si>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</si>
  <si>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</si>
  <si>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</si>
  <si>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</si>
  <si>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</si>
  <si>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</si>
  <si>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</si>
  <si>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</si>
  <si>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</si>
  <si>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</si>
  <si>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</si>
  <si>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</si>
  <si>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</si>
  <si>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</si>
  <si>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</si>
  <si>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</si>
  <si>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</si>
  <si>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</si>
  <si>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</si>
  <si>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</si>
  <si>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</si>
  <si>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</si>
  <si>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</si>
  <si>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</si>
  <si>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</si>
  <si>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</si>
  <si>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</si>
  <si>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</si>
  <si>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</si>
  <si>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</si>
  <si>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</si>
  <si>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</si>
  <si>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</si>
  <si>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</si>
  <si>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</si>
  <si>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</si>
  <si>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</si>
  <si>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</si>
  <si>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</si>
  <si>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</si>
  <si>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</si>
  <si>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</si>
  <si>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</si>
  <si>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</si>
  <si>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</si>
  <si>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</si>
  <si>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</si>
  <si>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</si>
  <si>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</si>
  <si>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</si>
  <si>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</si>
  <si>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</si>
  <si>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</si>
  <si>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</si>
  <si>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</si>
  <si>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</si>
  <si>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</si>
  <si>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</si>
  <si>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</si>
  <si>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</si>
  <si>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</si>
  <si>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</si>
  <si>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</si>
  <si>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</si>
  <si>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</si>
  <si>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</si>
  <si>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</si>
  <si>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</si>
  <si>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</si>
  <si>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</si>
  <si>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</si>
  <si>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</si>
  <si>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</si>
  <si>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</si>
  <si>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</si>
  <si>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</si>
  <si>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</si>
  <si>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</si>
  <si>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</si>
  <si>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</si>
  <si>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</si>
  <si>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</si>
  <si>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</si>
  <si>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</si>
  <si>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</si>
  <si>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</si>
  <si>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</si>
  <si>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</si>
  <si>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</si>
  <si>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</si>
  <si>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</si>
  <si>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</si>
  <si>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</si>
  <si>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</si>
  <si>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</si>
  <si>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</si>
  <si>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</si>
  <si>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</si>
  <si>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</si>
  <si>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</si>
  <si>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</si>
  <si>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</si>
  <si>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</si>
  <si>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</si>
  <si>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</si>
  <si>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</si>
  <si>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</si>
  <si>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</si>
  <si>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</si>
  <si>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</si>
  <si>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</si>
  <si>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</si>
  <si>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</si>
  <si>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</si>
  <si>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</si>
  <si>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</si>
  <si>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</si>
  <si>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</si>
  <si>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</si>
  <si>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</si>
  <si>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</si>
  <si>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</si>
  <si>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</si>
  <si>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</si>
  <si>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</si>
  <si>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</si>
  <si>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</si>
  <si>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</si>
  <si>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</si>
  <si>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</si>
  <si>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</si>
  <si>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</si>
  <si>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</si>
  <si>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</si>
  <si>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</si>
  <si>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</si>
  <si>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</si>
  <si>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</si>
  <si>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</si>
  <si>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</si>
  <si>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</si>
  <si>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</si>
  <si>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</si>
  <si>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</si>
  <si>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</si>
  <si>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</si>
  <si>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</si>
  <si>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</si>
  <si>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</si>
  <si>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</si>
  <si>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</si>
  <si>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</si>
  <si>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</si>
  <si>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</si>
  <si>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</si>
  <si>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</si>
  <si>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</si>
  <si>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</si>
  <si>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</si>
  <si>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</si>
  <si>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</si>
  <si>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</si>
  <si>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</si>
  <si>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</si>
  <si>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</si>
  <si>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</si>
  <si>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</si>
  <si>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</si>
  <si>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</si>
  <si>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</si>
  <si>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</si>
  <si>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</si>
  <si>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</si>
  <si>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</si>
  <si>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</si>
  <si>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</si>
  <si>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</si>
  <si>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</si>
  <si>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</si>
  <si>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</si>
  <si>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</si>
  <si>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</si>
  <si>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</si>
  <si>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</si>
  <si>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</si>
  <si>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</si>
  <si>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</si>
  <si>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</si>
  <si>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</si>
  <si>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</si>
  <si>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</si>
  <si>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</si>
  <si>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</si>
  <si>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</si>
  <si>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</si>
  <si>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</si>
  <si>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</si>
  <si>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</si>
  <si>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</si>
  <si>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</si>
  <si>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</si>
  <si>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</si>
  <si>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</si>
  <si>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</si>
  <si>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</si>
  <si>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</si>
  <si>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</si>
  <si>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</si>
  <si>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</si>
  <si>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</si>
  <si>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</si>
  <si>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</si>
  <si>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</si>
  <si>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</si>
  <si>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</si>
  <si>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</si>
  <si>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</si>
  <si>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</si>
  <si>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</si>
  <si>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</si>
  <si>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</si>
  <si>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</si>
  <si>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</si>
  <si>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</si>
  <si>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</si>
  <si>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</si>
  <si>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</si>
  <si>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</si>
  <si>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</si>
  <si>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</si>
  <si>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</si>
  <si>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</si>
  <si>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</si>
  <si>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</si>
  <si>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</si>
  <si>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</si>
  <si>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</si>
  <si>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</si>
  <si>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</si>
  <si>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</si>
  <si>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</si>
  <si>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</si>
  <si>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</si>
  <si>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</si>
  <si>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</si>
  <si>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</si>
  <si>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</si>
  <si>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</si>
  <si>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</si>
  <si>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</si>
  <si>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</si>
  <si>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</si>
  <si>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</si>
  <si>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</si>
  <si>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</si>
  <si>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</si>
  <si>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</si>
  <si>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</si>
  <si>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</si>
  <si>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</si>
  <si>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</si>
  <si>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</si>
  <si>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</si>
  <si>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</si>
  <si>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</si>
  <si>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</si>
  <si>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</si>
  <si>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</si>
  <si>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</si>
  <si>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</si>
  <si>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</si>
  <si>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</si>
  <si>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</si>
  <si>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</si>
  <si>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</si>
  <si>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</si>
  <si>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</si>
  <si>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</si>
  <si>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</si>
  <si>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</si>
  <si>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</si>
  <si>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</si>
  <si>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</si>
  <si>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</si>
  <si>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</si>
  <si>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</si>
  <si>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</si>
  <si>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</si>
  <si>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</si>
  <si>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</si>
  <si>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</si>
  <si>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</si>
  <si>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</si>
  <si>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</si>
  <si>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</si>
  <si>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</si>
  <si>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</si>
  <si>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</si>
  <si>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</si>
  <si>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</si>
  <si>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</si>
  <si>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</si>
  <si>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</si>
  <si>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</si>
  <si>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</si>
  <si>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</si>
  <si>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</si>
  <si>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</si>
  <si>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</si>
  <si>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</si>
  <si>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</si>
  <si>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</si>
  <si>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</si>
  <si>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</si>
  <si>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</si>
  <si>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</si>
  <si>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</si>
  <si>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</si>
  <si>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</si>
  <si>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</si>
  <si>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</si>
  <si>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</si>
  <si>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</si>
  <si>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</si>
  <si>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</si>
  <si>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</si>
  <si>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</si>
  <si>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</si>
  <si>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</si>
  <si>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</si>
  <si>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</si>
  <si>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</si>
  <si>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</si>
  <si>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</si>
  <si>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</si>
  <si>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</si>
  <si>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</si>
  <si>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</si>
  <si>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</si>
  <si>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</si>
  <si>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</si>
  <si>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</si>
  <si>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</si>
  <si>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</si>
  <si>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</si>
  <si>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</si>
  <si>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</si>
  <si>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</si>
  <si>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</si>
  <si>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</si>
  <si>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</si>
  <si>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</si>
  <si>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</si>
  <si>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</si>
  <si>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</si>
  <si>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</si>
  <si>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</si>
  <si>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</si>
  <si>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</si>
  <si>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</si>
  <si>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</si>
  <si>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</si>
  <si>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</si>
  <si>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</si>
  <si>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</si>
  <si>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</si>
  <si>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</si>
  <si>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</si>
  <si>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</si>
  <si>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</si>
  <si>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</si>
  <si>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</si>
  <si>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</si>
  <si>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</si>
  <si>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</si>
  <si>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</si>
  <si>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</si>
  <si>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</si>
  <si>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</si>
  <si>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</si>
  <si>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</si>
  <si>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</si>
  <si>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</si>
  <si>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</si>
  <si>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</si>
  <si>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</si>
  <si>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</si>
  <si>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</si>
  <si>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</si>
  <si>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</si>
  <si>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</si>
  <si>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</si>
  <si>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</si>
  <si>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</si>
  <si>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</si>
  <si>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</si>
  <si>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</si>
  <si>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</si>
  <si>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</si>
  <si>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</si>
  <si>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</si>
  <si>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</si>
  <si>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</si>
  <si>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</si>
  <si>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</si>
  <si>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</si>
  <si>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</si>
  <si>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</si>
  <si>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</si>
  <si>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</si>
  <si>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</si>
  <si>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</si>
  <si>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</si>
  <si>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</si>
  <si>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</si>
  <si>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</si>
  <si>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</si>
  <si>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</si>
  <si>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</si>
  <si>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</si>
  <si>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</si>
  <si>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</si>
  <si>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</si>
  <si>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</si>
  <si>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</si>
  <si>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</si>
  <si>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</si>
  <si>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</si>
  <si>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</si>
  <si>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</si>
  <si>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</si>
  <si>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</si>
  <si>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</si>
  <si>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</si>
  <si>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</si>
  <si>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</si>
  <si>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</si>
  <si>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</si>
  <si>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</si>
  <si>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</si>
  <si>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</si>
  <si>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</si>
  <si>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</si>
  <si>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</si>
  <si>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</si>
  <si>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</si>
  <si>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</si>
  <si>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</si>
  <si>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</si>
  <si>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</si>
  <si>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</si>
  <si>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</si>
  <si>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</si>
  <si>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</si>
  <si>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</si>
  <si>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</si>
  <si>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</si>
  <si>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</si>
  <si>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</si>
  <si>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</si>
  <si>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</si>
  <si>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</si>
  <si>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</si>
  <si>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</si>
  <si>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</si>
  <si>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</si>
  <si>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</si>
  <si>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</si>
  <si>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</si>
  <si>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</si>
  <si>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</si>
  <si>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</si>
  <si>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</si>
  <si>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</si>
  <si>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</si>
  <si>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</si>
  <si>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</si>
  <si>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</si>
  <si>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</si>
  <si>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</si>
  <si>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</si>
  <si>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</si>
  <si>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</si>
  <si>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</si>
  <si>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</si>
  <si>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</si>
  <si>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</si>
  <si>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</si>
  <si>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</si>
  <si>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</si>
  <si>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</si>
  <si>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</si>
  <si>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</si>
  <si>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</si>
  <si>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</si>
  <si>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</si>
  <si>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</si>
  <si>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</si>
  <si>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</si>
  <si>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</si>
  <si>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</si>
  <si>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</si>
  <si>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</si>
  <si>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</si>
  <si>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</si>
  <si>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</si>
  <si>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</si>
  <si>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</si>
  <si>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</si>
  <si>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</si>
  <si>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</si>
  <si>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</si>
  <si>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</si>
  <si>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</si>
  <si>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</si>
  <si>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</si>
  <si>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</si>
  <si>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</si>
  <si>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</si>
  <si>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</si>
  <si>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</si>
  <si>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</si>
  <si>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</si>
  <si>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</si>
  <si>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</si>
  <si>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</si>
  <si>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</si>
  <si>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</si>
  <si>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</si>
  <si>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</si>
  <si>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</si>
  <si>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</si>
  <si>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</si>
  <si>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</si>
  <si>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</si>
  <si>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</si>
  <si>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</si>
  <si>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</si>
  <si>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</si>
  <si>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</si>
  <si>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</si>
  <si>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</si>
  <si>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</si>
  <si>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</si>
  <si>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</si>
  <si>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</si>
  <si>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</si>
  <si>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</si>
  <si>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</si>
  <si>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</si>
  <si>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</si>
  <si>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</si>
  <si>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</si>
  <si>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</si>
  <si>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</si>
  <si>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</si>
  <si>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</si>
  <si>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</si>
  <si>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</si>
  <si>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</si>
  <si>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</si>
  <si>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</si>
  <si>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</si>
  <si>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</si>
  <si>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</si>
  <si>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</si>
  <si>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</si>
  <si>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</si>
  <si>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</si>
  <si>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</si>
  <si>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</si>
  <si>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</si>
  <si>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</si>
  <si>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</si>
  <si>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</si>
  <si>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</si>
  <si>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</si>
  <si>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</si>
  <si>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</si>
  <si>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</si>
  <si>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</si>
  <si>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</si>
  <si>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</si>
  <si>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</si>
  <si>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</si>
  <si>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</si>
  <si>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</si>
  <si>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</si>
  <si>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</si>
  <si>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</si>
  <si>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</si>
  <si>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</si>
  <si>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</si>
  <si>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</si>
  <si>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</si>
  <si>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</si>
  <si>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</si>
  <si>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</si>
  <si>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</si>
  <si>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</si>
  <si>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</si>
  <si>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</si>
  <si>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</si>
  <si>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</si>
  <si>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</si>
  <si>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</si>
  <si>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</si>
  <si>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</si>
  <si>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</si>
  <si>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</si>
  <si>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</si>
  <si>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</si>
  <si>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</si>
  <si>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</si>
  <si>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</si>
  <si>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</si>
  <si>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</si>
  <si>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</si>
  <si>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</si>
  <si>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</si>
  <si>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</si>
  <si>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</si>
  <si>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</si>
  <si>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</si>
  <si>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</si>
  <si>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</si>
  <si>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</si>
  <si>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</si>
  <si>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</si>
  <si>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</si>
  <si>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</si>
  <si>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</si>
  <si>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</si>
  <si>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</si>
  <si>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</si>
  <si>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</si>
  <si>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</si>
  <si>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</si>
  <si>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</si>
  <si>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</si>
  <si>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</si>
  <si>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</si>
  <si>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</si>
  <si>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</si>
  <si>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</si>
  <si>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</si>
  <si>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</si>
  <si>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</si>
  <si>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</si>
  <si>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</si>
  <si>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</si>
  <si>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</si>
  <si>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</si>
  <si>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</si>
  <si>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</si>
  <si>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</si>
  <si>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</si>
  <si>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</si>
  <si>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</si>
  <si>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</si>
  <si>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</si>
  <si>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</si>
  <si>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</si>
  <si>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</si>
  <si>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</si>
  <si>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</si>
  <si>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</si>
  <si>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</si>
  <si>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</si>
  <si>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</si>
  <si>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</si>
  <si>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</si>
  <si>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</si>
  <si>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</si>
  <si>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</si>
  <si>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</si>
  <si>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</si>
  <si>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</si>
  <si>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</si>
  <si>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</si>
  <si>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</si>
  <si>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</si>
  <si>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</si>
  <si>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</si>
  <si>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</si>
  <si>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</si>
  <si>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</si>
  <si>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</si>
  <si>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</si>
  <si>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</si>
  <si>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</si>
  <si>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</si>
  <si>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</si>
  <si>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</si>
  <si>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</si>
  <si>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</si>
  <si>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</si>
  <si>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</si>
  <si>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</si>
  <si>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</si>
  <si>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</si>
  <si>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</si>
  <si>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</si>
  <si>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</si>
  <si>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</si>
  <si>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</si>
  <si>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</si>
  <si>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</si>
  <si>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</si>
  <si>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</si>
  <si>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</si>
  <si>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</si>
  <si>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</si>
  <si>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</si>
  <si>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</si>
  <si>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</si>
  <si>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</si>
  <si>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</si>
  <si>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</si>
  <si>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</si>
  <si>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</si>
  <si>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</si>
  <si>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</si>
  <si>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</si>
  <si>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</si>
  <si>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</si>
  <si>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</si>
  <si>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</si>
  <si>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</si>
  <si>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</si>
  <si>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</si>
  <si>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</si>
  <si>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</si>
  <si>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</si>
  <si>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</si>
  <si>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</si>
  <si>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</si>
  <si>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</si>
  <si>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</si>
  <si>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</si>
  <si>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</si>
  <si>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</si>
  <si>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</si>
  <si>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</si>
  <si>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</si>
  <si>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</si>
  <si>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</si>
  <si>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</si>
  <si>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</si>
  <si>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</si>
  <si>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</si>
  <si>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</si>
  <si>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</si>
  <si>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</si>
  <si>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</si>
  <si>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</si>
  <si>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</si>
  <si>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</si>
  <si>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</si>
  <si>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</si>
  <si>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</si>
  <si>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</si>
  <si>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</si>
  <si>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</si>
  <si>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</si>
  <si>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</si>
  <si>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</si>
  <si>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</si>
  <si>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</si>
  <si>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</si>
  <si>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</si>
  <si>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</si>
  <si>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</si>
  <si>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</si>
  <si>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</si>
  <si>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</si>
  <si>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</si>
  <si>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</si>
  <si>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</si>
  <si>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</si>
  <si>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</si>
  <si>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</si>
  <si>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</si>
  <si>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</si>
  <si>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</si>
  <si>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</si>
  <si>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</si>
  <si>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</si>
  <si>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</si>
  <si>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</si>
  <si>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</si>
  <si>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</si>
  <si>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</si>
  <si>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</si>
  <si>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</si>
  <si>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</si>
  <si>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</si>
  <si>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</si>
  <si>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</si>
  <si>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</si>
  <si>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</si>
  <si>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</si>
  <si>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</si>
  <si>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</si>
  <si>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</si>
  <si>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</si>
  <si>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</si>
  <si>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</si>
  <si>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</si>
  <si>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</si>
  <si>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</si>
  <si>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</si>
  <si>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</si>
  <si>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</si>
  <si>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</si>
  <si>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</si>
  <si>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</si>
  <si>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</si>
  <si>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</si>
  <si>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</si>
  <si>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</si>
  <si>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</si>
  <si>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</si>
  <si>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</si>
  <si>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</si>
  <si>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</si>
  <si>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</si>
  <si>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</si>
  <si>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</si>
  <si>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</si>
  <si>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</si>
  <si>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</si>
  <si>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</si>
  <si>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</si>
  <si>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</si>
  <si>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</si>
  <si>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</si>
  <si>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</si>
  <si>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</si>
  <si>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</si>
  <si>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</si>
  <si>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</si>
  <si>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</si>
  <si>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</si>
  <si>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</si>
  <si>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</si>
  <si>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</si>
  <si>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</si>
  <si>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</si>
  <si>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</si>
  <si>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</si>
  <si>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</si>
  <si>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</si>
  <si>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</si>
  <si>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</si>
  <si>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</si>
  <si>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</si>
  <si>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</si>
  <si>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</si>
  <si>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</si>
  <si>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</si>
  <si>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</si>
  <si>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</si>
  <si>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</si>
  <si>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</si>
  <si>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</si>
  <si>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</si>
  <si>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</si>
  <si>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</si>
  <si>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</si>
  <si>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</si>
  <si>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</si>
  <si>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</si>
  <si>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</si>
  <si>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</si>
  <si>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</si>
  <si>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</si>
  <si>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</si>
  <si>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</si>
  <si>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</si>
  <si>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</si>
  <si>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</si>
  <si>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</si>
  <si>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</si>
  <si>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</si>
  <si>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</si>
  <si>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</si>
  <si>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</si>
  <si>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</si>
  <si>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</si>
  <si>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</si>
  <si>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</si>
  <si>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</si>
  <si>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</si>
  <si>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</si>
  <si>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</si>
  <si>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</si>
  <si>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</si>
  <si>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</si>
  <si>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</si>
  <si>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</si>
  <si>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</si>
  <si>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</si>
  <si>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</si>
  <si>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</si>
  <si>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</si>
  <si>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</si>
  <si>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</si>
  <si>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</si>
  <si>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</si>
  <si>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</si>
  <si>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</si>
  <si>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</si>
  <si>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</si>
  <si>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</si>
  <si>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</si>
  <si>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</si>
  <si>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</si>
  <si>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</si>
  <si>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</si>
  <si>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</si>
  <si>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</si>
  <si>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</si>
  <si>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</si>
  <si>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</si>
  <si>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</si>
  <si>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</si>
  <si>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</si>
  <si>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</si>
  <si>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</si>
  <si>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</si>
  <si>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</si>
  <si>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</si>
  <si>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</si>
  <si>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</si>
  <si>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</si>
  <si>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</si>
  <si>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</si>
  <si>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</si>
  <si>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</si>
  <si>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</si>
  <si>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</si>
  <si>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</si>
  <si>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</si>
  <si>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</si>
  <si>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</si>
  <si>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</si>
  <si>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</si>
  <si>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</si>
  <si>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</si>
  <si>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</si>
  <si>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</si>
  <si>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</si>
  <si>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</si>
  <si>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</si>
  <si>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</si>
  <si>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</si>
  <si>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</si>
  <si>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</si>
  <si>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</si>
  <si>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</si>
  <si>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</si>
  <si>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</si>
  <si>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</si>
  <si>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</si>
  <si>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</si>
  <si>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</si>
  <si>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</si>
  <si>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</si>
  <si>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</si>
  <si>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</si>
  <si>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</si>
  <si>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</si>
  <si>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</si>
  <si>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</si>
  <si>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</si>
  <si>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</si>
  <si>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</si>
  <si>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</si>
  <si>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</si>
  <si>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</si>
  <si>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</si>
  <si>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</si>
  <si>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</si>
  <si>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</si>
  <si>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</si>
  <si>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</si>
  <si>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</si>
  <si>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</si>
  <si>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</si>
  <si>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</si>
  <si>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</si>
  <si>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</si>
  <si>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</si>
  <si>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</si>
  <si>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</si>
  <si>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</si>
  <si>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</si>
  <si>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</si>
  <si>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</si>
  <si>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</si>
  <si>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</si>
  <si>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</si>
  <si>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</si>
  <si>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</si>
  <si>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</si>
  <si>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</si>
  <si>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</si>
  <si>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</si>
  <si>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</si>
  <si>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</si>
  <si>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</si>
  <si>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</si>
  <si>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</si>
  <si>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</si>
  <si>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</si>
  <si>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</si>
  <si>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</si>
  <si>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</si>
  <si>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</si>
  <si>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</si>
  <si>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</si>
  <si>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</si>
  <si>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</si>
  <si>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</si>
  <si>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</si>
  <si>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</si>
  <si>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</si>
  <si>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</si>
  <si>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</si>
  <si>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</si>
  <si>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</si>
  <si>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</si>
  <si>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</si>
  <si>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</si>
  <si>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</si>
  <si>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</si>
  <si>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</si>
  <si>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</si>
  <si>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</si>
  <si>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</si>
  <si>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</si>
  <si>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</si>
  <si>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</si>
  <si>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</si>
  <si>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</si>
  <si>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</si>
  <si>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</si>
  <si>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</si>
  <si>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</si>
  <si>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</si>
  <si>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</si>
  <si>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</si>
  <si>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</si>
  <si>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</si>
  <si>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</si>
  <si>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</si>
  <si>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</si>
  <si>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</si>
  <si>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</si>
  <si>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</si>
  <si>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</si>
  <si>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</si>
  <si>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</si>
  <si>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</si>
  <si>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</si>
  <si>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</si>
  <si>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</si>
  <si>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</si>
  <si>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</si>
  <si>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</si>
  <si>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</si>
  <si>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</si>
  <si>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</si>
  <si>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</si>
  <si>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</si>
  <si>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</si>
  <si>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</si>
  <si>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</si>
  <si>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</si>
  <si>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</si>
  <si>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</si>
  <si>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</si>
  <si>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</si>
  <si>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</si>
  <si>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</si>
  <si>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</si>
  <si>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</si>
  <si>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</si>
  <si>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</si>
  <si>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</si>
  <si>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</si>
  <si>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</si>
  <si>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</si>
  <si>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</si>
  <si>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</si>
  <si>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</si>
  <si>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</si>
  <si>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</si>
  <si>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</si>
  <si>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</si>
  <si>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</si>
  <si>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</si>
  <si>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</si>
  <si>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</si>
  <si>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</si>
  <si>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</si>
  <si>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</si>
  <si>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</si>
  <si>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</si>
  <si>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</si>
  <si>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</si>
  <si>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</si>
  <si>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</si>
  <si>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</si>
  <si>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</si>
  <si>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</si>
  <si>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</si>
  <si>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</si>
  <si>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</si>
  <si>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</si>
  <si>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</si>
  <si>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</si>
  <si>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</si>
  <si>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</si>
  <si>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</si>
  <si>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</si>
  <si>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</si>
  <si>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</si>
  <si>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</si>
  <si>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</si>
  <si>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</si>
  <si>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</si>
  <si>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</si>
  <si>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</si>
  <si>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</si>
  <si>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</si>
  <si>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</si>
  <si>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</si>
  <si>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</si>
  <si>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</si>
  <si>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</si>
  <si>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</si>
  <si>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</si>
  <si>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</si>
  <si>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</si>
  <si>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</si>
  <si>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</si>
  <si>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</si>
  <si>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</si>
  <si>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</si>
  <si>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</si>
  <si>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</si>
  <si>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</si>
  <si>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</si>
  <si>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</si>
  <si>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</si>
  <si>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</si>
  <si>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</si>
  <si>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</si>
  <si>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</si>
  <si>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</si>
  <si>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</si>
  <si>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</si>
  <si>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</si>
  <si>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</si>
  <si>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</si>
  <si>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</si>
  <si>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</si>
  <si>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</si>
  <si>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</si>
  <si>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</si>
  <si>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</si>
  <si>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</si>
  <si>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</si>
  <si>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</si>
  <si>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</si>
  <si>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</si>
  <si>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</si>
  <si>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</si>
  <si>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</si>
  <si>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</si>
  <si>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</si>
  <si>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</si>
  <si>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</si>
  <si>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</si>
  <si>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</si>
  <si>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</si>
  <si>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</si>
  <si>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</si>
  <si>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</si>
  <si>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</si>
  <si>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</si>
  <si>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</si>
  <si>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</si>
  <si>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</si>
  <si>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</si>
  <si>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</si>
  <si>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</si>
  <si>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</si>
  <si>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</si>
  <si>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</si>
  <si>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</si>
  <si>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</si>
  <si>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</si>
  <si>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</si>
  <si>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</si>
  <si>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</si>
  <si>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</si>
  <si>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</si>
  <si>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</si>
  <si>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</si>
  <si>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</si>
  <si>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</si>
  <si>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</si>
  <si>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</si>
  <si>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</si>
  <si>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</si>
  <si>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</si>
  <si>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</si>
  <si>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</si>
  <si>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</si>
  <si>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</si>
  <si>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</si>
  <si>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</si>
  <si>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</si>
  <si>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</si>
  <si>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</si>
  <si>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</si>
  <si>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</si>
  <si>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</si>
  <si>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</si>
  <si>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</si>
  <si>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</si>
  <si>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</si>
  <si>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</si>
  <si>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</si>
  <si>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</si>
  <si>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</si>
  <si>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</si>
  <si>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</si>
  <si>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</si>
  <si>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</si>
  <si>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</si>
  <si>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</si>
  <si>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</si>
  <si>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</si>
  <si>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</si>
  <si>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</si>
  <si>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</si>
  <si>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</si>
  <si>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</si>
  <si>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</si>
  <si>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</si>
  <si>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</si>
  <si>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</si>
  <si>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</si>
  <si>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</si>
  <si>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</si>
  <si>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</si>
  <si>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</si>
  <si>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</si>
  <si>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</si>
  <si>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</si>
  <si>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</si>
  <si>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</si>
  <si>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</si>
  <si>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</si>
  <si>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</si>
  <si>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</si>
  <si>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</si>
  <si>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</si>
  <si>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</si>
  <si>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</si>
  <si>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</si>
  <si>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</si>
  <si>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</si>
  <si>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</si>
  <si>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</si>
  <si>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</si>
  <si>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</si>
  <si>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</si>
  <si>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</si>
  <si>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</si>
  <si>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</si>
  <si>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</si>
  <si>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</si>
  <si>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</si>
  <si>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</si>
  <si>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</si>
  <si>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</si>
  <si>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</si>
  <si>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</si>
  <si>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</si>
  <si>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</si>
  <si>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</si>
  <si>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</si>
  <si>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</si>
  <si>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</si>
  <si>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</si>
  <si>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</si>
  <si>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</si>
  <si>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</si>
  <si>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</si>
  <si>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</si>
  <si>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</si>
  <si>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</si>
  <si>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</si>
  <si>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</si>
  <si>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</si>
  <si>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</si>
  <si>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</si>
  <si>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</si>
  <si>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</si>
  <si>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</si>
  <si>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</si>
  <si>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</si>
  <si>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</si>
  <si>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</si>
  <si>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</si>
  <si>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</si>
  <si>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</si>
  <si>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</si>
  <si>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</si>
  <si>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</si>
  <si>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</si>
  <si>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</si>
  <si>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</si>
  <si>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</si>
  <si>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</si>
  <si>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</si>
  <si>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</si>
  <si>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</si>
  <si>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</si>
  <si>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</si>
  <si>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</si>
  <si>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</si>
  <si>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</si>
  <si>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</si>
  <si>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</si>
  <si>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</si>
  <si>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</si>
  <si>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</si>
  <si>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</si>
  <si>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</si>
  <si>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</si>
  <si>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</si>
  <si>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</si>
  <si>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</si>
  <si>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</si>
  <si>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</si>
  <si>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</si>
  <si>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</si>
  <si>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</si>
  <si>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</si>
  <si>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</si>
  <si>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</si>
  <si>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</si>
  <si>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</si>
  <si>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</si>
  <si>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</si>
  <si>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</si>
  <si>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</si>
  <si>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</si>
  <si>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</si>
  <si>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</si>
  <si>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</si>
  <si>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</si>
  <si>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</si>
  <si>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</si>
  <si>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</si>
  <si>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</si>
  <si>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</si>
  <si>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</si>
  <si>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</si>
  <si>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</si>
  <si>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</si>
  <si>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</si>
  <si>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</si>
  <si>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</si>
  <si>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</si>
  <si>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</si>
  <si>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</si>
  <si>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</si>
  <si>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</si>
  <si>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</si>
  <si>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</si>
  <si>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</si>
  <si>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</si>
  <si>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</si>
  <si>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</si>
  <si>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</si>
  <si>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</si>
  <si>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</si>
  <si>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</si>
  <si>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</si>
  <si>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</si>
  <si>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</si>
  <si>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</si>
  <si>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</si>
  <si>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</si>
  <si>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</si>
  <si>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</si>
  <si>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</si>
  <si>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</si>
  <si>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</si>
  <si>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</si>
  <si>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</si>
  <si>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</si>
  <si>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</si>
  <si>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</si>
  <si>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</si>
  <si>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</si>
  <si>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</si>
  <si>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</si>
  <si>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</si>
  <si>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</si>
  <si>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</si>
  <si>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</si>
  <si>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</si>
  <si>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</si>
  <si>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</si>
  <si>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</si>
  <si>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</si>
  <si>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</si>
  <si>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</si>
  <si>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</si>
  <si>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</si>
  <si>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</si>
  <si>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</si>
  <si>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</si>
  <si>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</si>
  <si>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</si>
  <si>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</si>
  <si>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</si>
  <si>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</si>
  <si>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</si>
  <si>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</si>
  <si>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</si>
  <si>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</si>
  <si>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</si>
  <si>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</si>
  <si>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</si>
  <si>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</si>
  <si>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</si>
  <si>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</si>
  <si>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</si>
  <si>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</si>
  <si>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</si>
  <si>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</si>
  <si>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</si>
  <si>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</si>
  <si>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</si>
  <si>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</si>
  <si>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</si>
  <si>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</si>
  <si>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</si>
  <si>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</si>
  <si>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</si>
  <si>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</si>
  <si>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</si>
  <si>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</si>
  <si>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</si>
  <si>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</si>
  <si>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</si>
  <si>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</si>
  <si>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</si>
  <si>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</si>
  <si>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</si>
  <si>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</si>
  <si>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</si>
  <si>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</si>
  <si>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</si>
  <si>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</si>
  <si>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</si>
  <si>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</si>
  <si>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</si>
  <si>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</si>
  <si>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</si>
  <si>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</si>
  <si>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</si>
  <si>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</si>
  <si>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</si>
  <si>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</si>
  <si>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</si>
  <si>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</si>
  <si>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</si>
  <si>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</si>
  <si>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</si>
  <si>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</si>
  <si>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</si>
  <si>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</si>
  <si>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</si>
  <si>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</si>
  <si>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</si>
  <si>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</si>
  <si>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</si>
  <si>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</si>
  <si>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</si>
  <si>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</si>
  <si>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</si>
  <si>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</si>
  <si>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</si>
  <si>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</si>
  <si>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</si>
  <si>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</si>
  <si>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</si>
  <si>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</si>
  <si>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</si>
  <si>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</si>
  <si>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</si>
  <si>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</si>
  <si>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</si>
  <si>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</si>
  <si>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</si>
  <si>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</si>
  <si>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</si>
  <si>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</si>
  <si>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</si>
  <si>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</si>
  <si>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</si>
  <si>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</si>
  <si>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</si>
  <si>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</si>
  <si>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</si>
  <si>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</si>
  <si>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</si>
  <si>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</si>
  <si>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</si>
  <si>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</si>
  <si>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</si>
  <si>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</si>
  <si>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</si>
  <si>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</si>
  <si>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</si>
  <si>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</si>
  <si>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</si>
  <si>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</si>
  <si>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</si>
  <si>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</si>
  <si>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</si>
  <si>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</si>
  <si>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</si>
  <si>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</si>
  <si>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</si>
  <si>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</si>
  <si>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</si>
  <si>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</si>
  <si>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</si>
  <si>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</si>
  <si>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</si>
  <si>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</si>
  <si>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</si>
  <si>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</si>
  <si>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</si>
  <si>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</si>
  <si>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</si>
  <si>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</si>
  <si>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</si>
  <si>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</si>
  <si>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</si>
  <si>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</si>
  <si>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</si>
  <si>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</si>
  <si>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</si>
  <si>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</si>
  <si>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</si>
  <si>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</si>
  <si>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</si>
  <si>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</si>
  <si>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</si>
  <si>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</si>
  <si>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</si>
  <si>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</si>
  <si>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</si>
  <si>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</si>
  <si>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</si>
  <si>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</si>
  <si>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</si>
  <si>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</si>
  <si>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</si>
  <si>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</si>
  <si>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</si>
  <si>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</si>
  <si>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</si>
  <si>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</si>
  <si>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</si>
  <si>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</si>
  <si>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</si>
  <si>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</si>
  <si>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</si>
  <si>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</si>
  <si>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</si>
  <si>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</si>
  <si>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</si>
  <si>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</si>
  <si>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</si>
  <si>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</si>
  <si>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</si>
  <si>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</si>
  <si>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</si>
  <si>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</si>
  <si>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</si>
  <si>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</si>
  <si>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</si>
  <si>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</si>
  <si>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</si>
  <si>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</si>
  <si>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</si>
  <si>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</si>
  <si>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</si>
  <si>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</si>
  <si>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</si>
  <si>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</si>
  <si>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</si>
  <si>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</si>
  <si>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</si>
  <si>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</si>
  <si>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</si>
  <si>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</si>
  <si>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</si>
  <si>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</si>
  <si>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</si>
  <si>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</si>
  <si>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</si>
  <si>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</si>
  <si>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</si>
  <si>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</si>
  <si>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</si>
  <si>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</si>
  <si>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</si>
  <si>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</si>
  <si>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</si>
  <si>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</si>
  <si>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</si>
  <si>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</si>
  <si>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</si>
  <si>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</si>
  <si>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</si>
  <si>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</si>
  <si>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</si>
  <si>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</si>
  <si>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</si>
  <si>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</si>
  <si>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</si>
  <si>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</si>
  <si>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</si>
  <si>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</si>
  <si>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</si>
  <si>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</si>
  <si>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</si>
  <si>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</si>
  <si>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</si>
  <si>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</si>
  <si>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</si>
  <si>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</si>
  <si>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</si>
  <si>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</si>
  <si>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</si>
  <si>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</si>
  <si>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</si>
  <si>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</si>
  <si>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</si>
  <si>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</si>
  <si>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</si>
  <si>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</si>
  <si>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</si>
  <si>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</si>
  <si>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</si>
  <si>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</si>
  <si>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</si>
  <si>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</si>
  <si>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</si>
  <si>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</si>
  <si>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</si>
  <si>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</si>
  <si>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</si>
  <si>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</si>
  <si>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</si>
  <si>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</si>
  <si>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</si>
  <si>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</si>
  <si>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</si>
  <si>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</si>
  <si>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</si>
  <si>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</si>
  <si>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</si>
  <si>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</si>
  <si>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</si>
  <si>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</si>
  <si>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</si>
  <si>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</si>
  <si>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</si>
  <si>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</si>
  <si>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</si>
  <si>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</si>
  <si>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</si>
  <si>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</si>
  <si>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</si>
  <si>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</si>
  <si>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</si>
  <si>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</si>
  <si>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</si>
  <si>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</si>
  <si>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</si>
  <si>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</si>
  <si>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</si>
  <si>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</si>
  <si>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</si>
  <si>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</si>
  <si>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</si>
  <si>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</si>
  <si>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</si>
  <si>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</si>
  <si>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</si>
  <si>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</si>
  <si>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</si>
  <si>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</si>
  <si>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</si>
  <si>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</si>
  <si>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</si>
  <si>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</si>
  <si>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</si>
  <si>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</si>
  <si>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</si>
  <si>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</si>
  <si>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</si>
  <si>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</si>
  <si>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</si>
  <si>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</si>
  <si>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</si>
  <si>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</si>
  <si>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</si>
  <si>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</si>
  <si>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</si>
  <si>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</si>
  <si>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</si>
  <si>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</si>
  <si>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</si>
  <si>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</si>
  <si>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</si>
  <si>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</si>
  <si>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</si>
  <si>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</si>
  <si>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</si>
  <si>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</si>
  <si>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</si>
  <si>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</si>
  <si>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</si>
  <si>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</si>
  <si>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</si>
  <si>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</si>
  <si>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</si>
  <si>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</si>
  <si>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</si>
  <si>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</si>
  <si>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</si>
  <si>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</si>
  <si>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</si>
  <si>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</si>
  <si>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</si>
  <si>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</si>
  <si>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</si>
  <si>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</si>
  <si>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</si>
  <si>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</si>
  <si>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</si>
  <si>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</si>
  <si>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</si>
  <si>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</si>
  <si>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</si>
  <si>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</si>
  <si>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</si>
  <si>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</si>
  <si>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</si>
  <si>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</si>
  <si>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</si>
  <si>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</si>
  <si>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</si>
  <si>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</si>
  <si>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</si>
  <si>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</si>
  <si>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</si>
  <si>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</si>
  <si>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</si>
  <si>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</si>
  <si>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</si>
  <si>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</si>
  <si>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</si>
  <si>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</si>
  <si>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</si>
  <si>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</si>
  <si>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</si>
  <si>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</si>
  <si>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</si>
  <si>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</si>
  <si>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</si>
  <si>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</si>
  <si>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</si>
  <si>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</si>
  <si>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</si>
  <si>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</si>
  <si>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</si>
  <si>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</si>
  <si>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</si>
  <si>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</si>
  <si>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</si>
  <si>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</si>
  <si>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</si>
  <si>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</si>
  <si>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</si>
  <si>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</si>
  <si>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</si>
  <si>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</si>
  <si>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</si>
  <si>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</si>
  <si>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</si>
  <si>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</si>
  <si>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</si>
  <si>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</si>
  <si>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</si>
  <si>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</si>
  <si>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</si>
  <si>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</si>
  <si>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</si>
  <si>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</si>
  <si>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</si>
  <si>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</si>
  <si>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</si>
  <si>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</si>
  <si>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</si>
  <si>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</si>
  <si>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</si>
  <si>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</si>
  <si>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</si>
  <si>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</si>
  <si>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</si>
  <si>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</si>
  <si>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</si>
  <si>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</si>
  <si>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</si>
  <si>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</si>
  <si>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</si>
  <si>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</si>
  <si>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</si>
  <si>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</si>
  <si>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</si>
  <si>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</si>
  <si>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</si>
  <si>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</si>
  <si>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</si>
  <si>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</si>
  <si>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</si>
  <si>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</si>
  <si>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</si>
  <si>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</si>
  <si>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</si>
  <si>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</si>
  <si>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</si>
  <si>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</si>
  <si>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</si>
  <si>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</si>
  <si>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</si>
  <si>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</si>
  <si>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</si>
  <si>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</si>
  <si>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</si>
  <si>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</si>
  <si>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</si>
  <si>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</si>
  <si>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</si>
  <si>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</si>
  <si>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</si>
  <si>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</si>
  <si>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</si>
  <si>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</si>
  <si>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</si>
  <si>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</si>
  <si>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</si>
  <si>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</si>
  <si>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</si>
  <si>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</si>
  <si>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</si>
  <si>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</si>
  <si>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</si>
  <si>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</si>
  <si>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</si>
  <si>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</si>
  <si>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</si>
  <si>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</si>
  <si>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</si>
  <si>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</si>
  <si>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</si>
  <si>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</si>
  <si>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</si>
  <si>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</si>
  <si>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</si>
  <si>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</si>
  <si>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</si>
  <si>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</si>
  <si>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</si>
  <si>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</si>
  <si>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</si>
  <si>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</si>
  <si>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</si>
  <si>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</si>
  <si>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</si>
  <si>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</si>
  <si>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</si>
  <si>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</si>
  <si>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</si>
  <si>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</si>
  <si>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</si>
  <si>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</si>
  <si>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</si>
  <si>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</si>
  <si>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</si>
  <si>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</si>
  <si>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</si>
  <si>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</si>
  <si>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</si>
  <si>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</si>
  <si>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</si>
  <si>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</si>
  <si>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</si>
  <si>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</si>
  <si>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</si>
  <si>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</si>
  <si>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</si>
  <si>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</si>
  <si>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</si>
  <si>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</si>
  <si>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</si>
  <si>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</si>
  <si>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</si>
  <si>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</si>
  <si>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</si>
  <si>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</si>
  <si>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</si>
  <si>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</si>
  <si>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</si>
  <si>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</si>
  <si>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</si>
  <si>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</si>
  <si>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</si>
  <si>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</si>
  <si>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</si>
  <si>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</si>
  <si>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</si>
  <si>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</si>
  <si>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</si>
  <si>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</si>
  <si>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</si>
  <si>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</si>
  <si>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</si>
  <si>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</si>
  <si>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</si>
  <si>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</si>
  <si>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</si>
  <si>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</si>
  <si>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</si>
  <si>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</si>
  <si>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</si>
  <si>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</si>
  <si>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</si>
  <si>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</si>
  <si>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</si>
  <si>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</si>
  <si>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</si>
  <si>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</si>
  <si>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</si>
  <si>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</si>
  <si>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</si>
  <si>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</si>
  <si>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</si>
  <si>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</si>
  <si>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</si>
  <si>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</si>
  <si>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</si>
  <si>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</si>
  <si>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</si>
  <si>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</si>
  <si>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</si>
  <si>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</si>
  <si>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</si>
  <si>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</si>
  <si>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</si>
  <si>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</si>
  <si>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</si>
  <si>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</si>
  <si>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</si>
  <si>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</si>
  <si>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</si>
  <si>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</si>
  <si>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</si>
  <si>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</si>
  <si>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</si>
  <si>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</si>
  <si>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</si>
  <si>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</si>
  <si>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</si>
  <si>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</si>
  <si>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</si>
  <si>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</si>
  <si>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</si>
  <si>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</si>
  <si>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</si>
  <si>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</si>
  <si>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</si>
  <si>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</si>
  <si>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</si>
  <si>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</si>
  <si>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</si>
  <si>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</si>
  <si>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</si>
  <si>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</si>
  <si>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</si>
  <si>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</si>
  <si>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</si>
  <si>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</si>
  <si>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</si>
  <si>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</si>
  <si>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</si>
  <si>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</si>
  <si>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</si>
  <si>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</si>
  <si>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</si>
  <si>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</si>
  <si>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</si>
  <si>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</si>
  <si>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</si>
  <si>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</si>
  <si>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</si>
  <si>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</si>
  <si>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</si>
  <si>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</si>
  <si>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</si>
  <si>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</si>
  <si>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</si>
  <si>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</si>
  <si>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</si>
  <si>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</si>
  <si>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</si>
  <si>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</si>
  <si>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</si>
  <si>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</si>
  <si>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</si>
  <si>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</si>
  <si>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</si>
  <si>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</si>
  <si>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</si>
  <si>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</si>
  <si>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</si>
  <si>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</si>
  <si>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</si>
  <si>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</si>
  <si>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</si>
  <si>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</si>
  <si>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</si>
  <si>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</si>
  <si>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</si>
  <si>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</si>
  <si>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</si>
  <si>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</si>
  <si>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</si>
  <si>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</si>
  <si>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</si>
  <si>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</si>
  <si>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</si>
  <si>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</si>
  <si>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</si>
  <si>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</si>
  <si>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</si>
  <si>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</si>
  <si>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</si>
  <si>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</si>
  <si>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</si>
  <si>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</si>
  <si>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</si>
  <si>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</si>
  <si>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</si>
  <si>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</si>
  <si>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</si>
  <si>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</si>
  <si>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</si>
  <si>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</si>
  <si>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</si>
  <si>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</si>
  <si>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</si>
  <si>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</si>
  <si>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</si>
  <si>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</si>
  <si>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</si>
  <si>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</si>
  <si>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</si>
  <si>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</si>
  <si>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</si>
  <si>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</si>
  <si>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</si>
  <si>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</si>
  <si>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</si>
  <si>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</si>
  <si>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</si>
  <si>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</si>
  <si>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</si>
  <si>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</si>
  <si>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</si>
  <si>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</si>
  <si>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</si>
  <si>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</si>
  <si>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</si>
  <si>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</si>
  <si>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</si>
  <si>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</si>
  <si>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</si>
  <si>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</si>
  <si>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</si>
  <si>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</si>
  <si>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</si>
  <si>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</si>
  <si>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</si>
  <si>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</si>
  <si>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</si>
  <si>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</si>
  <si>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</si>
  <si>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</si>
  <si>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</si>
  <si>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</si>
  <si>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</si>
  <si>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</si>
  <si>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</si>
  <si>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</si>
  <si>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</si>
  <si>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</si>
  <si>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</si>
  <si>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</si>
  <si>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</si>
  <si>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</si>
  <si>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</si>
  <si>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</si>
  <si>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</si>
  <si>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</si>
  <si>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</si>
  <si>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</si>
  <si>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</si>
  <si>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</si>
  <si>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</si>
  <si>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</si>
  <si>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</si>
  <si>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</si>
  <si>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</si>
  <si>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</si>
  <si>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</si>
  <si>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</si>
  <si>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</si>
  <si>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</si>
  <si>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</si>
  <si>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</si>
  <si>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</si>
  <si>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</si>
  <si>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</si>
  <si>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</si>
  <si>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</si>
  <si>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</si>
  <si>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</si>
  <si>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</si>
  <si>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</si>
  <si>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</si>
  <si>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</si>
  <si>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</si>
  <si>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</si>
  <si>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</si>
  <si>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</si>
  <si>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</si>
  <si>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</si>
  <si>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</si>
  <si>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</si>
  <si>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</si>
  <si>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</si>
  <si>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</si>
  <si>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</si>
  <si>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</si>
  <si>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</si>
  <si>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</si>
  <si>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</si>
  <si>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</si>
  <si>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</si>
  <si>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</si>
  <si>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</si>
  <si>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</si>
  <si>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</si>
  <si>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</si>
  <si>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</si>
  <si>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</si>
  <si>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</si>
  <si>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</si>
  <si>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</si>
  <si>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</si>
  <si>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</si>
  <si>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</si>
  <si>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</si>
  <si>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</si>
  <si>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</si>
  <si>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</si>
  <si>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</si>
  <si>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</si>
  <si>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</si>
  <si>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</si>
  <si>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</si>
  <si>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</si>
  <si>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</si>
  <si>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</si>
  <si>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</si>
  <si>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</si>
  <si>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</si>
  <si>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</si>
  <si>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</si>
  <si>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</si>
  <si>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</si>
  <si>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</si>
  <si>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</si>
  <si>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</si>
  <si>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</si>
  <si>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</si>
  <si>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</si>
  <si>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</si>
  <si>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</si>
  <si>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</si>
  <si>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</si>
  <si>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</si>
  <si>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</si>
  <si>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</si>
  <si>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</si>
  <si>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</si>
  <si>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</si>
  <si>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</si>
  <si>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</si>
  <si>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</si>
  <si>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</si>
  <si>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</si>
  <si>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</si>
  <si>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</si>
  <si>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</si>
  <si>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</si>
  <si>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</si>
  <si>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</si>
  <si>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</si>
  <si>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</si>
  <si>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</si>
  <si>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</si>
  <si>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</si>
  <si>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</si>
  <si>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</si>
  <si>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</si>
  <si>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</si>
  <si>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</si>
  <si>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</si>
  <si>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</si>
  <si>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</si>
  <si>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</si>
  <si>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</si>
  <si>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</si>
  <si>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</si>
  <si>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</si>
  <si>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</si>
  <si>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</si>
  <si>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</si>
  <si>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</si>
  <si>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</si>
  <si>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</si>
  <si>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</si>
  <si>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</si>
  <si>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</si>
  <si>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</si>
  <si>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</si>
  <si>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</si>
  <si>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</si>
  <si>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</si>
  <si>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</si>
  <si>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</si>
  <si>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</si>
  <si>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</si>
  <si>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</si>
  <si>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</si>
  <si>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</si>
  <si>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</si>
  <si>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</si>
  <si>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</si>
  <si>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</si>
  <si>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</si>
  <si>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</si>
  <si>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</si>
  <si>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</si>
  <si>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</si>
  <si>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</si>
  <si>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</si>
  <si>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</si>
  <si>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</si>
  <si>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</si>
  <si>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</si>
  <si>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</si>
  <si>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</si>
  <si>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</si>
  <si>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</si>
  <si>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</si>
  <si>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</si>
  <si>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</si>
  <si>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</si>
  <si>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</si>
  <si>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</si>
  <si>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</si>
  <si>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</si>
  <si>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</si>
  <si>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</si>
  <si>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</si>
  <si>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</si>
  <si>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</si>
  <si>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</si>
  <si>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</si>
  <si>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</si>
  <si>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</si>
  <si>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</si>
  <si>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</si>
  <si>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</si>
  <si>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</si>
  <si>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</si>
  <si>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</si>
  <si>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</si>
  <si>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</si>
  <si>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</si>
  <si>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</si>
  <si>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</si>
  <si>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</si>
  <si>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</si>
  <si>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</si>
  <si>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</si>
  <si>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</si>
  <si>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</si>
  <si>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</si>
  <si>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</si>
  <si>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</si>
  <si>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</si>
  <si>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</si>
  <si>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</si>
  <si>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</si>
  <si>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</si>
  <si>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</si>
  <si>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</si>
  <si>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</si>
  <si>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</si>
  <si>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</si>
  <si>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</si>
  <si>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</si>
  <si>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</si>
  <si>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</si>
  <si>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</si>
  <si>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</si>
  <si>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</si>
  <si>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</si>
  <si>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</si>
  <si>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</si>
  <si>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</si>
  <si>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</si>
  <si>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</si>
  <si>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</si>
  <si>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</si>
  <si>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</si>
  <si>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</si>
  <si>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</si>
  <si>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</si>
  <si>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</si>
  <si>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</si>
  <si>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</si>
  <si>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</si>
  <si>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</si>
  <si>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</si>
  <si>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</si>
  <si>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</si>
  <si>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</si>
  <si>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</si>
  <si>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</si>
  <si>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</si>
  <si>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</si>
  <si>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</si>
  <si>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</si>
  <si>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</si>
  <si>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</si>
  <si>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</si>
  <si>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</si>
  <si>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</si>
  <si>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</si>
  <si>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</si>
  <si>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</si>
  <si>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</si>
  <si>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</si>
  <si>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</si>
  <si>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</si>
  <si>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</si>
  <si>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</si>
  <si>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</si>
  <si>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</si>
  <si>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</si>
  <si>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</si>
  <si>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</si>
  <si>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</si>
  <si>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</si>
  <si>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</si>
  <si>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</si>
  <si>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</si>
  <si>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</si>
  <si>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</si>
  <si>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</si>
  <si>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</si>
  <si>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</si>
  <si>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</si>
  <si>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</si>
  <si>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</si>
  <si>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</si>
  <si>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</si>
  <si>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</si>
  <si>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</si>
  <si>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</si>
  <si>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</si>
  <si>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</si>
  <si>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</si>
  <si>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</si>
  <si>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</si>
  <si>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</si>
  <si>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</si>
  <si>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</si>
  <si>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</si>
  <si>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</si>
  <si>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</si>
  <si>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</si>
  <si>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</si>
  <si>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</si>
  <si>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</si>
  <si>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</si>
  <si>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</si>
  <si>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</si>
  <si>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</si>
  <si>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</si>
  <si>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</si>
  <si>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</si>
  <si>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</si>
  <si>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</si>
  <si>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</si>
  <si>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</si>
  <si>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</si>
  <si>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</si>
  <si>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</si>
  <si>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</si>
  <si>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</si>
  <si>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</si>
  <si>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</si>
  <si>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</si>
  <si>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</si>
  <si>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</si>
  <si>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</si>
  <si>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</si>
  <si>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</si>
  <si>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</si>
  <si>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</si>
  <si>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</si>
  <si>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</si>
  <si>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</si>
  <si>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</si>
  <si>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</si>
  <si>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</si>
  <si>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</si>
  <si>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</si>
  <si>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</si>
  <si>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</si>
  <si>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</si>
  <si>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</si>
  <si>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</si>
  <si>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</si>
  <si>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</si>
  <si>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</si>
  <si>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</si>
  <si>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</si>
  <si>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</si>
  <si>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</si>
  <si>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</si>
  <si>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</si>
  <si>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</si>
  <si>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</si>
  <si>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</si>
  <si>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</si>
  <si>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</si>
  <si>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</si>
  <si>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</si>
  <si>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</si>
  <si>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</si>
  <si>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</si>
  <si>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</si>
  <si>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</si>
  <si>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</si>
  <si>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</si>
  <si>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</si>
  <si>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</si>
  <si>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</si>
  <si>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</si>
  <si>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</si>
  <si>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</si>
  <si>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</si>
  <si>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</si>
  <si>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</si>
  <si>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</si>
  <si>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</si>
  <si>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</si>
  <si>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</si>
  <si>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</si>
  <si>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</si>
  <si>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</si>
  <si>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</si>
  <si>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</si>
  <si>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</si>
  <si>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</si>
  <si>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</si>
  <si>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</si>
  <si>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</si>
  <si>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</si>
  <si>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</si>
  <si>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</si>
  <si>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</si>
  <si>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</si>
  <si>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</si>
  <si>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</si>
  <si>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</si>
  <si>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</si>
  <si>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</si>
  <si>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</si>
  <si>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</si>
  <si>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</si>
  <si>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</si>
  <si>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</si>
  <si>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</si>
  <si>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</si>
  <si>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</si>
  <si>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</si>
  <si>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</si>
  <si>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</si>
  <si>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</si>
  <si>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</si>
  <si>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</si>
  <si>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</si>
  <si>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</si>
  <si>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</si>
  <si>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</si>
  <si>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</si>
  <si>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</si>
  <si>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</si>
  <si>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</si>
  <si>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</si>
  <si>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</si>
  <si>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</si>
  <si>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</si>
  <si>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</si>
  <si>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</si>
  <si>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</si>
  <si>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</si>
  <si>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</si>
  <si>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</si>
  <si>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</si>
  <si>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</si>
  <si>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</si>
  <si>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</si>
  <si>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</si>
  <si>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</si>
  <si>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</si>
  <si>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</si>
  <si>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</si>
  <si>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</si>
  <si>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</si>
  <si>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</si>
  <si>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</si>
  <si>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</si>
  <si>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</si>
  <si>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</si>
  <si>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</si>
  <si>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</si>
  <si>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</si>
  <si>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</si>
  <si>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</si>
  <si>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</si>
  <si>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</si>
  <si>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</si>
  <si>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</si>
  <si>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</si>
  <si>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</si>
  <si>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</si>
  <si>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</si>
  <si>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</si>
  <si>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</si>
  <si>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</si>
  <si>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</si>
  <si>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</si>
  <si>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</si>
  <si>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</si>
  <si>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</si>
  <si>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</si>
  <si>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</si>
  <si>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</si>
  <si>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</si>
  <si>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</si>
  <si>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</si>
  <si>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</si>
  <si>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</si>
  <si>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</si>
  <si>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</si>
  <si>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</si>
  <si>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</si>
  <si>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</si>
  <si>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</si>
  <si>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</si>
  <si>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</si>
  <si>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</si>
  <si>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</si>
  <si>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</si>
  <si>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</si>
  <si>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</si>
  <si>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</si>
  <si>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</si>
  <si>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</si>
  <si>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</si>
  <si>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</si>
  <si>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</si>
  <si>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</si>
  <si>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</si>
  <si>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</si>
  <si>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</si>
  <si>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</si>
  <si>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2019匯款手續費13x</t>
  </si>
  <si>
    <t>2019應收款匯款手續費3x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</si>
  <si>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</si>
  <si>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</si>
  <si>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</si>
  <si>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</si>
  <si>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</si>
  <si>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</si>
  <si>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</si>
  <si>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</si>
  <si>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</si>
  <si>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</si>
  <si>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</si>
  <si>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</si>
  <si>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</si>
  <si>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</si>
  <si>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</si>
  <si>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</si>
  <si>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</si>
  <si>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</si>
  <si>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</si>
  <si>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</si>
  <si>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</si>
  <si>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</si>
  <si>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</si>
  <si>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</si>
  <si>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</si>
  <si>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</si>
  <si>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</si>
  <si>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2019/12達卡費富邦</t>
  </si>
  <si>
    <t>2019/12達卡費中信</t>
  </si>
  <si>
    <t>2019/12達卡費玉山</t>
  </si>
  <si>
    <t>2019進貨+達代刷卡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</si>
  <si>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</si>
  <si>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</si>
  <si>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</si>
  <si>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</si>
  <si>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</si>
  <si>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</si>
  <si>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</si>
  <si>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</si>
  <si>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</si>
  <si>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</si>
  <si>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</si>
  <si>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</si>
  <si>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</si>
  <si>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</si>
  <si>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沖2018/12達卡費富邦</t>
  </si>
  <si>
    <t>沖2018/12達卡費中信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</si>
  <si>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</si>
  <si>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</si>
  <si>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</si>
  <si>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</si>
  <si>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</si>
  <si>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</si>
  <si>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</si>
  <si>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</si>
  <si>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</si>
  <si>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</si>
  <si>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2019進貨+原價屋-匯款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</si>
  <si>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</si>
  <si>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</si>
  <si>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</si>
  <si>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</si>
  <si>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</si>
  <si>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</si>
  <si>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</si>
  <si>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</si>
  <si>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</si>
  <si>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</si>
  <si>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</si>
  <si>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</si>
  <si>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</si>
  <si>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</si>
  <si>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</si>
  <si>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</si>
  <si>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</si>
  <si>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</si>
  <si>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</si>
  <si>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</si>
  <si>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</si>
  <si>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</si>
  <si>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</si>
  <si>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</si>
  <si>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</si>
  <si>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</si>
  <si>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</si>
  <si>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</si>
  <si>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</si>
  <si>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2017收未兌票道法7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</si>
  <si>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</si>
  <si>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</si>
  <si>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</si>
  <si>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</si>
  <si>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</si>
  <si>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</si>
  <si>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</si>
  <si>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</si>
  <si>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</si>
  <si>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</si>
  <si>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</si>
  <si>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</si>
  <si>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</si>
  <si>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</si>
  <si>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</si>
  <si>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</si>
  <si>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</si>
  <si>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</si>
  <si>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</si>
  <si>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</si>
  <si>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主機折舊*320月台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</si>
  <si>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</si>
  <si>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</si>
  <si>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</si>
  <si>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</si>
  <si>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</si>
  <si>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</si>
  <si>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</si>
  <si>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</si>
  <si>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</si>
  <si>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</si>
  <si>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</si>
  <si>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</si>
  <si>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</si>
  <si>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</si>
  <si>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電腦椅+沒報稅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</si>
  <si>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</si>
  <si>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</si>
  <si>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</si>
  <si>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</si>
  <si>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</si>
  <si>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</si>
  <si>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</si>
  <si>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</si>
  <si>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回沖2019現金暫轉股往</t>
    <phoneticPr fontId="3" type="noConversion"/>
  </si>
  <si>
    <t>卡費---107.12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</si>
</sst>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;[Red]\-&quot;$&quot;#,##0"/>
    <numFmt numFmtId="43" formatCode="_-* #,##0.00_-;\-* #,##0.00_-;_-* &quot;-&quot;??_-;_-@_-"/>
    <numFmt numFmtId="176" formatCode="_(* #,##0.00_);_(* \(#,##0.00\);_(* &quot;-&quot;??_);_(@_)"/>
    <numFmt numFmtId="177" formatCode="0_);[Red]\(0\)"/>
    <numFmt numFmtId="178" formatCode="_-* #,##0.0_-;\-* #,##0.0_-;_-* &quot;-&quot;??_-;_-@_-"/>
    <numFmt numFmtId="179" formatCode="_-* #,##0_-;\-* #,##0_-;_-* &quot;-&quot;??_-;_-@_-"/>
    <numFmt numFmtId="180" formatCode="_-* #,##0.00\ _D_M_-;\-* #,##0.00\ _D_M_-;_-* &quot;-&quot;??\ _D_M_-;_-@_-"/>
    <numFmt numFmtId="181" formatCode="0_ ;[Red]\-0\ "/>
    <numFmt numFmtId="182" formatCode="0.0"/>
    <numFmt numFmtId="183" formatCode="#,##0;[Red]#,##0"/>
    <numFmt numFmtId="184" formatCode="_-* #,##0.0000_-;\-* #,##0.0000_-;_-* &quot;-&quot;??_-;_-@_-"/>
    <numFmt numFmtId="185" formatCode="0.000%"/>
    <numFmt numFmtId="186" formatCode="#,##0_ ;\-#,##0\ "/>
    <numFmt numFmtId="187" formatCode="#,##0.00000000000"/>
    <numFmt numFmtId="188" formatCode="0_ "/>
  </numFmts>
  <fonts count="7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0">
    <xf numFmtId="0" fontId="0" fillId="0" borderId="0" xfId="0"/>
    <xf numFmtId="14" fontId="0" fillId="0" borderId="0" xfId="0" applyNumberFormat="1" applyAlignment="1">
      <alignment horizontal="center"/>
    </xf>
    <xf numFmtId="17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79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8" fontId="2" fillId="0" borderId="0" xfId="55" applyNumberFormat="1" applyFont="1" applyAlignment="1">
      <alignment horizontal="center"/>
    </xf>
    <xf numFmtId="178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79" fontId="9" fillId="24" borderId="0" xfId="55" applyNumberFormat="1" applyFont="1" applyFill="1" applyAlignment="1">
      <alignment horizontal="right"/>
    </xf>
    <xf numFmtId="179" fontId="9" fillId="24" borderId="0" xfId="55" applyNumberFormat="1" applyFont="1" applyFill="1" applyAlignment="1">
      <alignment horizontal="center"/>
    </xf>
    <xf numFmtId="179" fontId="18" fillId="0" borderId="0" xfId="55" applyNumberFormat="1" applyFont="1" applyAlignment="1">
      <alignment vertical="center"/>
    </xf>
    <xf numFmtId="179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79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79" fontId="15" fillId="0" borderId="0" xfId="55" applyNumberFormat="1" applyFont="1" applyAlignment="1">
      <alignment vertical="center"/>
    </xf>
    <xf numFmtId="179" fontId="15" fillId="0" borderId="0" xfId="55" applyNumberFormat="1" applyFont="1" applyFill="1" applyAlignment="1">
      <alignment vertical="center"/>
    </xf>
    <xf numFmtId="179" fontId="13" fillId="0" borderId="0" xfId="55" applyNumberFormat="1" applyFont="1" applyAlignment="1">
      <alignment vertical="center"/>
    </xf>
    <xf numFmtId="179" fontId="15" fillId="25" borderId="0" xfId="55" applyNumberFormat="1" applyFont="1" applyFill="1" applyAlignment="1">
      <alignment vertical="center"/>
    </xf>
    <xf numFmtId="181" fontId="18" fillId="0" borderId="0" xfId="55" applyNumberFormat="1" applyFont="1" applyAlignment="1">
      <alignment vertical="center"/>
    </xf>
    <xf numFmtId="181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79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79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1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79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79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2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8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79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79" fontId="2" fillId="0" borderId="0" xfId="55" applyNumberFormat="1" applyAlignment="1">
      <alignment vertical="center"/>
    </xf>
    <xf numFmtId="179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79" fontId="2" fillId="0" borderId="0" xfId="55" applyNumberFormat="1" applyFont="1" applyAlignment="1">
      <alignment vertical="center"/>
    </xf>
    <xf numFmtId="179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79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79" fontId="0" fillId="0" borderId="0" xfId="55" applyNumberFormat="1" applyFont="1" applyFill="1" applyAlignment="1">
      <alignment vertical="center"/>
    </xf>
    <xf numFmtId="179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6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3" fontId="0" fillId="0" borderId="0" xfId="0" applyNumberFormat="1"/>
    <xf numFmtId="179" fontId="2" fillId="0" borderId="0" xfId="55" applyNumberFormat="1" applyFont="1" applyAlignment="1">
      <alignment horizontal="center"/>
    </xf>
    <xf numFmtId="179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3" fontId="0" fillId="0" borderId="0" xfId="55" applyNumberFormat="1" applyFont="1" applyAlignment="1">
      <alignment vertical="center"/>
    </xf>
    <xf numFmtId="179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8" fontId="2" fillId="0" borderId="0" xfId="0" applyNumberFormat="1" applyFont="1" applyFill="1" applyAlignment="1">
      <alignment horizontal="center"/>
    </xf>
    <xf numFmtId="183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79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79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79" fontId="2" fillId="0" borderId="0" xfId="0" applyNumberFormat="1" applyFont="1" applyFill="1"/>
    <xf numFmtId="179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79" fontId="1" fillId="30" borderId="0" xfId="55" applyNumberFormat="1" applyFont="1" applyFill="1" applyAlignment="1">
      <alignment vertical="center"/>
    </xf>
    <xf numFmtId="179" fontId="0" fillId="30" borderId="0" xfId="0" applyNumberFormat="1" applyFill="1"/>
    <xf numFmtId="3" fontId="0" fillId="30" borderId="0" xfId="0" applyNumberFormat="1" applyFill="1"/>
    <xf numFmtId="179" fontId="0" fillId="32" borderId="0" xfId="55" applyNumberFormat="1" applyFont="1" applyFill="1" applyAlignment="1">
      <alignment vertical="center"/>
    </xf>
    <xf numFmtId="179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79" fontId="0" fillId="0" borderId="0" xfId="0" applyNumberFormat="1" applyFill="1" applyAlignment="1">
      <alignment horizontal="center"/>
    </xf>
    <xf numFmtId="179" fontId="0" fillId="30" borderId="0" xfId="55" applyNumberFormat="1" applyFont="1" applyFill="1" applyAlignment="1">
      <alignment vertical="center"/>
    </xf>
    <xf numFmtId="179" fontId="0" fillId="34" borderId="0" xfId="55" applyNumberFormat="1" applyFont="1" applyFill="1" applyAlignment="1">
      <alignment vertical="center"/>
    </xf>
    <xf numFmtId="179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5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79" fontId="48" fillId="0" borderId="0" xfId="55" applyNumberFormat="1" applyFont="1" applyAlignment="1">
      <alignment horizontal="center"/>
    </xf>
    <xf numFmtId="184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79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79" fontId="1" fillId="0" borderId="0" xfId="0" applyNumberFormat="1" applyFont="1" applyFill="1"/>
    <xf numFmtId="179" fontId="1" fillId="0" borderId="0" xfId="0" applyNumberFormat="1" applyFont="1"/>
    <xf numFmtId="43" fontId="1" fillId="0" borderId="0" xfId="55" applyNumberFormat="1" applyFont="1" applyAlignment="1">
      <alignment horizontal="center"/>
    </xf>
    <xf numFmtId="179" fontId="1" fillId="0" borderId="0" xfId="55" applyNumberFormat="1" applyFont="1" applyFill="1" applyAlignment="1">
      <alignment horizontal="left"/>
    </xf>
    <xf numFmtId="179" fontId="1" fillId="0" borderId="0" xfId="55" applyNumberFormat="1" applyFont="1" applyFill="1" applyAlignment="1">
      <alignment horizontal="center"/>
    </xf>
    <xf numFmtId="179" fontId="1" fillId="0" borderId="0" xfId="55" applyNumberFormat="1" applyFont="1" applyAlignment="1">
      <alignment horizontal="center"/>
    </xf>
    <xf numFmtId="43" fontId="1" fillId="0" borderId="0" xfId="0" applyNumberFormat="1" applyFont="1"/>
    <xf numFmtId="179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79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79" fontId="0" fillId="31" borderId="0" xfId="0" applyNumberFormat="1" applyFill="1"/>
    <xf numFmtId="3" fontId="0" fillId="31" borderId="0" xfId="0" applyNumberFormat="1" applyFill="1"/>
    <xf numFmtId="179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79" fontId="0" fillId="0" borderId="0" xfId="0" applyNumberFormat="1" applyAlignment="1">
      <alignment horizontal="left" vertical="center"/>
    </xf>
    <xf numFmtId="179" fontId="1" fillId="43" borderId="0" xfId="55" applyNumberFormat="1" applyFont="1" applyFill="1" applyAlignment="1">
      <alignment vertical="center"/>
    </xf>
    <xf numFmtId="179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6" fontId="0" fillId="0" borderId="0" xfId="0" applyNumberFormat="1"/>
    <xf numFmtId="179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79" fontId="1" fillId="0" borderId="0" xfId="55" applyNumberFormat="1" applyFont="1" applyFill="1" applyAlignment="1">
      <alignment vertical="center"/>
    </xf>
    <xf numFmtId="179" fontId="1" fillId="46" borderId="0" xfId="55" applyNumberFormat="1" applyFont="1" applyFill="1" applyAlignment="1">
      <alignment vertical="center"/>
    </xf>
    <xf numFmtId="179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79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79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79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7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7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7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7" fontId="4" fillId="24" borderId="0" xfId="21" applyNumberFormat="1" applyFont="1" applyFill="1" applyBorder="1" applyAlignment="1">
      <alignment horizontal="center"/>
    </xf>
    <xf numFmtId="177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7" fontId="5" fillId="0" borderId="0" xfId="21" applyNumberFormat="1" applyFont="1" applyFill="1" applyBorder="1" applyAlignment="1">
      <alignment horizontal="center"/>
    </xf>
    <xf numFmtId="177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7" fontId="2" fillId="35" borderId="0" xfId="21" applyNumberFormat="1" applyFont="1" applyFill="1" applyAlignment="1">
      <alignment horizontal="center"/>
    </xf>
    <xf numFmtId="177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7" fontId="2" fillId="0" borderId="0" xfId="21" applyNumberFormat="1" applyFont="1" applyAlignment="1">
      <alignment horizontal="center"/>
    </xf>
    <xf numFmtId="177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7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7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7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7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7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79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79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7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79" fontId="1" fillId="52" borderId="0" xfId="55" applyNumberFormat="1" applyFont="1" applyFill="1" applyAlignment="1">
      <alignment horizontal="left"/>
    </xf>
    <xf numFmtId="179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6" fontId="1" fillId="48" borderId="0" xfId="55" applyNumberFormat="1" applyFont="1" applyFill="1" applyAlignment="1">
      <alignment horizontal="center"/>
    </xf>
    <xf numFmtId="186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79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center"/>
    </xf>
    <xf numFmtId="179" fontId="1" fillId="54" borderId="0" xfId="0" applyNumberFormat="1" applyFont="1" applyFill="1"/>
    <xf numFmtId="16" fontId="0" fillId="0" borderId="0" xfId="0" applyNumberFormat="1"/>
    <xf numFmtId="179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79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79" fontId="2" fillId="54" borderId="0" xfId="55" applyNumberFormat="1" applyFont="1" applyFill="1" applyAlignment="1">
      <alignment horizontal="center"/>
    </xf>
    <xf numFmtId="179" fontId="1" fillId="55" borderId="0" xfId="55" applyNumberFormat="1" applyFont="1" applyFill="1" applyAlignment="1">
      <alignment vertical="center"/>
    </xf>
    <xf numFmtId="0" fontId="0" fillId="55" borderId="0" xfId="0" applyFill="1"/>
    <xf numFmtId="179" fontId="0" fillId="55" borderId="0" xfId="0" applyNumberFormat="1" applyFill="1"/>
    <xf numFmtId="179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7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79" fontId="0" fillId="50" borderId="0" xfId="0" applyNumberFormat="1" applyFill="1"/>
    <xf numFmtId="179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79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7" fontId="2" fillId="0" borderId="0" xfId="41" applyNumberFormat="1" applyFont="1"/>
    <xf numFmtId="179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79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79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8" fontId="13" fillId="0" borderId="0" xfId="28" applyNumberFormat="1" applyFill="1" applyBorder="1">
      <alignment vertical="center"/>
    </xf>
    <xf numFmtId="188" fontId="13" fillId="0" borderId="0" xfId="28" applyNumberFormat="1">
      <alignment vertical="center"/>
    </xf>
    <xf numFmtId="188" fontId="13" fillId="47" borderId="0" xfId="28" applyNumberFormat="1" applyFill="1" applyBorder="1">
      <alignment vertical="center"/>
    </xf>
    <xf numFmtId="188" fontId="13" fillId="47" borderId="0" xfId="28" applyNumberFormat="1" applyFill="1">
      <alignment vertical="center"/>
    </xf>
    <xf numFmtId="188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8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7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6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7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8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8" fontId="13" fillId="57" borderId="0" xfId="28" applyNumberFormat="1" applyFill="1" applyBorder="1" applyAlignment="1">
      <alignment horizontal="center"/>
    </xf>
    <xf numFmtId="188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6" fontId="0" fillId="0" borderId="0" xfId="0" applyNumberFormat="1" applyFont="1" applyAlignment="1">
      <alignment vertical="center"/>
    </xf>
    <xf numFmtId="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7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7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79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2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79" fontId="1" fillId="0" borderId="0" xfId="0" applyNumberFormat="1" applyFont="1" applyFill="1"/>
    <xf numFmtId="0" fontId="9" fillId="0" borderId="0" xfId="40" applyFont="1" applyAlignment="1">
      <alignment horizontal="left"/>
    </xf>
    <xf numFmtId="179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0" fontId="2" fillId="43" borderId="0" xfId="0" applyFont="1" applyFill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-source-20200130-dv-108&#34218;&#36039;&#25152;&#24471;&#3000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"/>
      <sheetName val="1-12(總銷)"/>
      <sheetName val="cash2019"/>
      <sheetName val="108薪"/>
      <sheetName val="107薪"/>
      <sheetName val="106薪"/>
      <sheetName val="105薪-修正後"/>
      <sheetName val="105薪-申報但錯誤"/>
      <sheetName val="104薪"/>
      <sheetName val="103薪"/>
      <sheetName val="102薪"/>
      <sheetName val="101薪"/>
      <sheetName val="100薪"/>
      <sheetName val="99薪"/>
      <sheetName val="進貨2013"/>
      <sheetName val="2013-1-2(進)"/>
      <sheetName val="2013-3-4(進)"/>
      <sheetName val="2013-5-6(進)"/>
      <sheetName val="2013-7-8(進)"/>
      <sheetName val="2013-9-10(進)"/>
      <sheetName val="2013-11-12(進)"/>
      <sheetName val="2014-01-02(進)"/>
      <sheetName val="2014-03-04(進)"/>
      <sheetName val="2014-05-06(進)"/>
      <sheetName val="2014-07-08(進)"/>
      <sheetName val="2014-09-10(進)"/>
      <sheetName val="2014-11-12(進)"/>
      <sheetName val="2015-01-02(進)"/>
      <sheetName val="2015-03-04(進)"/>
      <sheetName val="2015-05-06(進)"/>
      <sheetName val="2015-07-08(進)"/>
      <sheetName val="2015-09-10(進)"/>
      <sheetName val="2015-11-12(進)"/>
      <sheetName val="2016-01-02(進)"/>
      <sheetName val="2016-03-04(進)"/>
      <sheetName val="2016-05-06(進)"/>
      <sheetName val="2016-07-08(進)"/>
      <sheetName val="2016-09-10(進)"/>
      <sheetName val="2016-11-12(進)"/>
      <sheetName val="2017-01-02(進)"/>
      <sheetName val="2017-03-04(進)"/>
      <sheetName val="2017-05-06(進)"/>
      <sheetName val="2017-07-08(進)"/>
      <sheetName val="2017-09-10(進)"/>
      <sheetName val="2017-11-12(進)"/>
      <sheetName val="2018-01-02(進)"/>
      <sheetName val="2018-03-04(進)"/>
      <sheetName val="2018-05-06(進)"/>
      <sheetName val="2018-07-08(進)"/>
      <sheetName val="2018-09-10(進)"/>
      <sheetName val="2018-11-12(進)"/>
      <sheetName val="2019-01-02(進)"/>
      <sheetName val="2019-03-04(進)"/>
      <sheetName val="2019-05-06(進)"/>
      <sheetName val="2019-07-08(進)"/>
      <sheetName val="2019-09-10(進)"/>
      <sheetName val="2019-11-12(進)"/>
      <sheetName val="2013-1-2(銷)"/>
      <sheetName val="2013-3-4(銷)"/>
      <sheetName val="2013-5-6(銷)"/>
      <sheetName val="2013-7-8(銷)"/>
      <sheetName val="2013-9-10(銷)"/>
      <sheetName val="2013-11-12(銷)"/>
      <sheetName val="2014-01-02(銷)"/>
      <sheetName val="2014-03-04(銷)"/>
      <sheetName val="2014-05-06(銷)"/>
      <sheetName val="2014-07-08(銷)"/>
      <sheetName val="2014-09-10(銷)"/>
      <sheetName val="2014-11-12(銷)"/>
      <sheetName val="2015-01-02(銷)"/>
      <sheetName val="2015-03-04(銷)"/>
      <sheetName val="2015-05-06(銷)"/>
      <sheetName val="2015-07-08(銷)"/>
      <sheetName val="2015-09-10(銷)"/>
      <sheetName val="2015-11-12(銷)"/>
      <sheetName val="2016-01-02(銷)"/>
      <sheetName val="2016-03-04(銷)"/>
      <sheetName val="2016-05-06(銷)"/>
      <sheetName val="2016-07-08(銷)"/>
      <sheetName val="2016-09-10(銷)"/>
      <sheetName val="2016-11-12(銷)"/>
      <sheetName val="2017-01-02(銷)"/>
      <sheetName val="2017-03-04(銷)"/>
      <sheetName val="2017-05-06(銷)"/>
      <sheetName val="2017-07-08(銷)"/>
      <sheetName val="2017-09-10(銷)"/>
      <sheetName val="2017-11-12(銷)"/>
      <sheetName val="2018-01-02(銷)"/>
      <sheetName val="2018-03-04(銷)"/>
      <sheetName val="2018-05-06(銷)"/>
      <sheetName val="2018-07-08(銷)"/>
      <sheetName val="2018-09-10(銷)"/>
      <sheetName val="2018-11-12(銷)"/>
      <sheetName val="2019-01-02(銷)"/>
      <sheetName val="2019-03-04(銷)"/>
      <sheetName val="2019-05-06(銷)"/>
      <sheetName val="2019-07-08(銷)"/>
      <sheetName val="2019-09-10(銷)"/>
      <sheetName val="2019-11-12(銷)"/>
      <sheetName val="2012.12薪資"/>
      <sheetName val="2013.01薪資"/>
      <sheetName val="2013.02薪資"/>
      <sheetName val="2013.03薪資"/>
      <sheetName val="2013.04薪資"/>
      <sheetName val="2013.05薪資"/>
      <sheetName val="2013.06薪資"/>
      <sheetName val="2013.07薪資"/>
      <sheetName val="2013.08薪資"/>
      <sheetName val="2013.09薪資"/>
      <sheetName val="2013.10薪資"/>
      <sheetName val="2013.11薪資"/>
      <sheetName val="2013.12薪資"/>
      <sheetName val="2014.1薪資"/>
      <sheetName val="2014.2薪資"/>
      <sheetName val="2014.3薪資"/>
      <sheetName val="2014.4薪資"/>
      <sheetName val="2014.5薪資"/>
      <sheetName val="2014.6薪資"/>
      <sheetName val="2014.7薪資"/>
      <sheetName val="2014.8薪資"/>
      <sheetName val="2014.9薪資"/>
      <sheetName val="2014.10薪資"/>
      <sheetName val="2014.11薪資"/>
      <sheetName val="2014.12薪資"/>
      <sheetName val="2015.1薪資"/>
      <sheetName val="2015.2薪資"/>
      <sheetName val="2015.3薪資"/>
      <sheetName val="2015.4薪資"/>
      <sheetName val="2015.5薪資"/>
      <sheetName val="2015.6薪資"/>
      <sheetName val="2015.7薪資"/>
      <sheetName val="2015.8薪資"/>
      <sheetName val="2015.9薪資"/>
      <sheetName val="2015.10薪資"/>
      <sheetName val="2015.11薪資"/>
      <sheetName val="2015.12薪資"/>
      <sheetName val="2016.01薪資"/>
      <sheetName val="2016.02薪資"/>
      <sheetName val="2016.03薪資"/>
      <sheetName val="2016.04薪資"/>
      <sheetName val="2016.05薪資"/>
      <sheetName val="2016.06薪資"/>
      <sheetName val="2016.07薪資"/>
      <sheetName val="2016.08薪資"/>
      <sheetName val="2016.09薪資"/>
      <sheetName val="2016.10薪資"/>
      <sheetName val="2016.11薪資"/>
      <sheetName val="2016.12薪資"/>
      <sheetName val="2017.01薪資"/>
      <sheetName val="2017.02薪資"/>
      <sheetName val="2017.03薪資"/>
      <sheetName val="2017.04薪資"/>
      <sheetName val="2017.05薪資"/>
      <sheetName val="2017.06薪資"/>
      <sheetName val="2017.07薪資"/>
      <sheetName val="2017.08薪資"/>
      <sheetName val="2017.09薪資"/>
      <sheetName val="2017.10薪資"/>
      <sheetName val="2017.11薪資"/>
      <sheetName val="2017.12薪資"/>
      <sheetName val="2018.01薪資"/>
      <sheetName val="2018.02薪資"/>
      <sheetName val="2018.03薪資"/>
      <sheetName val="2018.04薪資"/>
      <sheetName val="2018.05薪資"/>
      <sheetName val="2018.06薪資"/>
      <sheetName val="2018.07薪資"/>
      <sheetName val="2018.08薪資"/>
      <sheetName val="2018.09薪資"/>
      <sheetName val="2018.10薪資"/>
      <sheetName val="2018.11薪資"/>
      <sheetName val="2018.12薪資"/>
      <sheetName val="2019.01薪資"/>
      <sheetName val="2019.02薪資"/>
      <sheetName val="2019.03薪資"/>
      <sheetName val="2019.04薪資"/>
      <sheetName val="2019.05薪資"/>
      <sheetName val="2019.06薪資"/>
      <sheetName val="2019.07薪資"/>
      <sheetName val="2019.08薪資"/>
      <sheetName val="2019.09薪資"/>
      <sheetName val="2019.10薪資"/>
      <sheetName val="2019.11薪資"/>
      <sheetName val="2019.12薪資"/>
      <sheetName val="網址"/>
      <sheetName val="check2012"/>
      <sheetName val="bank2012"/>
      <sheetName val="bank2011"/>
      <sheetName val="safe2012"/>
      <sheetName val="safe2011"/>
      <sheetName val="進貨2012"/>
      <sheetName val="進貨2011"/>
    </sheetNames>
    <sheetDataSet>
      <sheetData sheetId="0"/>
      <sheetData sheetId="1"/>
      <sheetData sheetId="2"/>
      <sheetData sheetId="3"/>
      <sheetData sheetId="4">
        <row r="54">
          <cell r="C54">
            <v>-102600</v>
          </cell>
        </row>
        <row r="55">
          <cell r="C55">
            <v>-18000</v>
          </cell>
        </row>
        <row r="56">
          <cell r="C56">
            <v>-25000</v>
          </cell>
        </row>
        <row r="57">
          <cell r="C57">
            <v>-58000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91" activePane="bottomLeft" state="frozen"/>
      <selection pane="bottomLeft" activeCell="N533" sqref="N533"/>
    </sheetView>
  </sheetViews>
  <sheetFormatPr defaultColWidth="9" defaultRowHeight="16.2"/>
  <cols>
    <col min="1" max="1" width="11" style="345" bestFit="1" customWidth="1"/>
    <col min="2" max="2" width="13" style="345" bestFit="1" customWidth="1"/>
    <col min="3" max="3" width="9" style="345"/>
    <col min="4" max="4" width="6.109375" style="345" bestFit="1" customWidth="1"/>
    <col min="5" max="5" width="10" style="345" bestFit="1" customWidth="1"/>
    <col min="6" max="6" width="9" style="345"/>
    <col min="7" max="7" width="10" style="345" customWidth="1"/>
    <col min="8" max="8" width="10.88671875" style="350" customWidth="1"/>
    <col min="9" max="9" width="10" style="350" customWidth="1"/>
    <col min="10" max="10" width="9.77734375" style="350" bestFit="1" customWidth="1"/>
    <col min="11" max="11" width="9.77734375" style="350" customWidth="1"/>
    <col min="12" max="12" width="9.109375" style="350" customWidth="1"/>
    <col min="13" max="13" width="9.77734375" style="350" bestFit="1" customWidth="1"/>
    <col min="14" max="14" width="9" style="351"/>
    <col min="15" max="15" width="10" style="351" bestFit="1" customWidth="1"/>
    <col min="16" max="16" width="9.777343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3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3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3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3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3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3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3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3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3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3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3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3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3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3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3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3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3">
        <f t="shared" si="35"/>
        <v>45360</v>
      </c>
      <c r="H430" s="399" t="s">
        <v>5265</v>
      </c>
      <c r="I430" s="343" t="s">
        <v>5266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3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3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3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3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3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3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3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3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3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3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3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3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3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4317</v>
      </c>
    </row>
    <row r="450" spans="1:17">
      <c r="A450" s="183">
        <v>20161121</v>
      </c>
      <c r="B450" s="183" t="s">
        <v>4570</v>
      </c>
      <c r="C450" s="623" t="s">
        <v>2692</v>
      </c>
      <c r="E450" s="199">
        <v>108000</v>
      </c>
      <c r="F450" s="183">
        <v>5400</v>
      </c>
      <c r="G450" s="563">
        <f t="shared" si="35"/>
        <v>113400</v>
      </c>
      <c r="H450" s="399" t="s">
        <v>5621</v>
      </c>
      <c r="I450" s="398" t="s">
        <v>5622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4578</v>
      </c>
      <c r="Q450" s="403" t="s">
        <v>5581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3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3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3">
        <f t="shared" si="35"/>
        <v>14175</v>
      </c>
      <c r="H453" s="399" t="s">
        <v>4824</v>
      </c>
      <c r="I453" s="398" t="s">
        <v>5274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4813</v>
      </c>
      <c r="I454" s="398" t="s">
        <v>5275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3">
        <f t="shared" si="35"/>
        <v>14175</v>
      </c>
      <c r="H455" s="399" t="s">
        <v>4811</v>
      </c>
      <c r="I455" s="398" t="s">
        <v>5273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4837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5172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5173</v>
      </c>
      <c r="C462" s="183" t="s">
        <v>4272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4331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4397</v>
      </c>
    </row>
    <row r="463" spans="1:17">
      <c r="A463" s="183">
        <v>20170105</v>
      </c>
      <c r="B463" s="183" t="s">
        <v>5174</v>
      </c>
      <c r="C463" s="183" t="s">
        <v>4272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4764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4397</v>
      </c>
    </row>
    <row r="464" spans="1:17">
      <c r="A464" s="183">
        <v>20170105</v>
      </c>
      <c r="B464" s="183" t="s">
        <v>5175</v>
      </c>
      <c r="C464" s="183" t="s">
        <v>4272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4397</v>
      </c>
    </row>
    <row r="465" spans="1:17">
      <c r="A465" s="183">
        <v>20170105</v>
      </c>
      <c r="B465" s="183" t="s">
        <v>5176</v>
      </c>
      <c r="C465" s="183" t="s">
        <v>4272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4397</v>
      </c>
    </row>
    <row r="466" spans="1:17">
      <c r="A466" s="183">
        <v>20170105</v>
      </c>
      <c r="B466" s="183" t="s">
        <v>5177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5274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4324</v>
      </c>
    </row>
    <row r="467" spans="1:17">
      <c r="A467" s="183">
        <v>20170207</v>
      </c>
      <c r="B467" s="183" t="s">
        <v>5178</v>
      </c>
      <c r="C467" s="199" t="s">
        <v>4202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4309</v>
      </c>
    </row>
    <row r="468" spans="1:17">
      <c r="A468" s="183">
        <v>20170207</v>
      </c>
      <c r="B468" s="183" t="s">
        <v>5179</v>
      </c>
      <c r="C468" s="199" t="s">
        <v>4001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4311</v>
      </c>
    </row>
    <row r="469" spans="1:17">
      <c r="A469" s="183">
        <v>20170207</v>
      </c>
      <c r="B469" s="183" t="s">
        <v>5180</v>
      </c>
      <c r="C469" s="199" t="s">
        <v>4001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4311</v>
      </c>
    </row>
    <row r="470" spans="1:17">
      <c r="A470" s="183">
        <v>20170207</v>
      </c>
      <c r="B470" s="183" t="s">
        <v>5181</v>
      </c>
      <c r="C470" s="199" t="s">
        <v>4205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4314</v>
      </c>
    </row>
    <row r="471" spans="1:17">
      <c r="A471" s="183">
        <v>20170207</v>
      </c>
      <c r="B471" s="183" t="s">
        <v>5182</v>
      </c>
      <c r="C471" s="199" t="s">
        <v>4316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4317</v>
      </c>
    </row>
    <row r="472" spans="1:17">
      <c r="A472" s="183">
        <v>20170208</v>
      </c>
      <c r="B472" s="183" t="s">
        <v>5183</v>
      </c>
      <c r="C472" s="199" t="s">
        <v>4057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4332</v>
      </c>
    </row>
    <row r="473" spans="1:17">
      <c r="A473" s="183">
        <v>20170208</v>
      </c>
      <c r="B473" s="183" t="s">
        <v>5184</v>
      </c>
      <c r="C473" s="199" t="s">
        <v>5185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4303</v>
      </c>
      <c r="I473" s="398" t="s">
        <v>5623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5186</v>
      </c>
    </row>
    <row r="474" spans="1:17">
      <c r="A474" s="183">
        <v>20170301</v>
      </c>
      <c r="B474" s="183" t="s">
        <v>5187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5277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4322</v>
      </c>
    </row>
    <row r="475" spans="1:17">
      <c r="A475" s="183">
        <v>20170301</v>
      </c>
      <c r="B475" s="183" t="s">
        <v>5188</v>
      </c>
      <c r="C475" s="183" t="s">
        <v>4319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5276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4320</v>
      </c>
    </row>
    <row r="476" spans="1:17">
      <c r="A476" s="183">
        <v>20170308</v>
      </c>
      <c r="B476" s="183" t="s">
        <v>5189</v>
      </c>
      <c r="C476" s="183" t="s">
        <v>5190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4303</v>
      </c>
      <c r="I476" s="398" t="s">
        <v>5624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5203</v>
      </c>
    </row>
    <row r="477" spans="1:17">
      <c r="A477" s="183">
        <v>20170322</v>
      </c>
      <c r="B477" s="183" t="s">
        <v>5191</v>
      </c>
      <c r="C477" s="183" t="s">
        <v>5192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4303</v>
      </c>
      <c r="I477" s="398" t="s">
        <v>5625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5204</v>
      </c>
    </row>
    <row r="478" spans="1:17">
      <c r="A478" s="183">
        <v>20170329</v>
      </c>
      <c r="B478" s="183" t="s">
        <v>5193</v>
      </c>
      <c r="C478" s="199" t="s">
        <v>4568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4303</v>
      </c>
      <c r="I478" s="398" t="s">
        <v>5626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4577</v>
      </c>
    </row>
    <row r="479" spans="1:17">
      <c r="A479" s="183">
        <v>20170405</v>
      </c>
      <c r="B479" s="183" t="s">
        <v>5194</v>
      </c>
      <c r="C479" s="199" t="s">
        <v>5195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4303</v>
      </c>
      <c r="I479" s="398" t="s">
        <v>5627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5205</v>
      </c>
    </row>
    <row r="480" spans="1:17">
      <c r="A480" s="183">
        <v>20170406</v>
      </c>
      <c r="B480" s="183" t="s">
        <v>5196</v>
      </c>
      <c r="C480" s="199" t="s">
        <v>2689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4303</v>
      </c>
      <c r="I480" s="398" t="s">
        <v>5628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5206</v>
      </c>
      <c r="Q480" s="628" t="s">
        <v>5436</v>
      </c>
    </row>
    <row r="481" spans="1:17">
      <c r="A481" s="183">
        <v>20170407</v>
      </c>
      <c r="B481" s="183" t="s">
        <v>5197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5278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4324</v>
      </c>
    </row>
    <row r="482" spans="1:17">
      <c r="A482" s="183">
        <v>20170407</v>
      </c>
      <c r="B482" s="183" t="s">
        <v>5198</v>
      </c>
      <c r="C482" s="199" t="s">
        <v>4039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4303</v>
      </c>
      <c r="I482" s="398" t="s">
        <v>5629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4335</v>
      </c>
    </row>
    <row r="483" spans="1:17">
      <c r="A483" s="183">
        <v>20170409</v>
      </c>
      <c r="B483" s="183" t="s">
        <v>5199</v>
      </c>
      <c r="C483" s="199" t="s">
        <v>4076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4303</v>
      </c>
      <c r="I483" s="398" t="s">
        <v>5630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4338</v>
      </c>
    </row>
    <row r="484" spans="1:17">
      <c r="A484" s="183">
        <v>20170419</v>
      </c>
      <c r="B484" s="183" t="s">
        <v>5200</v>
      </c>
      <c r="C484" s="623" t="s">
        <v>2423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5377</v>
      </c>
      <c r="I484" s="621" t="s">
        <v>9939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4347</v>
      </c>
      <c r="Q484" s="400" t="s">
        <v>5287</v>
      </c>
    </row>
    <row r="485" spans="1:17">
      <c r="A485" s="183">
        <v>20170426</v>
      </c>
      <c r="B485" s="183" t="s">
        <v>5201</v>
      </c>
      <c r="C485" s="199" t="s">
        <v>5202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5403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5207</v>
      </c>
      <c r="Q485" s="403" t="s">
        <v>5670</v>
      </c>
    </row>
    <row r="486" spans="1:17">
      <c r="A486" s="183">
        <v>20170502</v>
      </c>
      <c r="B486" s="183" t="s">
        <v>5208</v>
      </c>
      <c r="C486" s="183" t="s">
        <v>5209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5223</v>
      </c>
    </row>
    <row r="487" spans="1:17">
      <c r="A487" s="183">
        <v>20170502</v>
      </c>
      <c r="B487" s="183" t="s">
        <v>5210</v>
      </c>
      <c r="C487" s="183" t="s">
        <v>5209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5223</v>
      </c>
      <c r="Q487" s="403" t="s">
        <v>5472</v>
      </c>
    </row>
    <row r="488" spans="1:17">
      <c r="A488" s="183">
        <v>20170502</v>
      </c>
      <c r="B488" s="183" t="s">
        <v>5211</v>
      </c>
      <c r="C488" s="183" t="s">
        <v>5209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4809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5223</v>
      </c>
      <c r="Q488" s="403" t="s">
        <v>5668</v>
      </c>
    </row>
    <row r="489" spans="1:17">
      <c r="A489" s="183">
        <v>20170508</v>
      </c>
      <c r="B489" s="183" t="s">
        <v>5212</v>
      </c>
      <c r="C489" s="183" t="s">
        <v>4202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4309</v>
      </c>
    </row>
    <row r="490" spans="1:17">
      <c r="A490" s="183">
        <v>20170508</v>
      </c>
      <c r="B490" s="183" t="s">
        <v>5213</v>
      </c>
      <c r="C490" s="199" t="s">
        <v>4001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4311</v>
      </c>
    </row>
    <row r="491" spans="1:17">
      <c r="A491" s="183">
        <v>20170508</v>
      </c>
      <c r="B491" s="183" t="s">
        <v>5214</v>
      </c>
      <c r="C491" s="199" t="s">
        <v>4001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4311</v>
      </c>
    </row>
    <row r="492" spans="1:17">
      <c r="A492" s="183">
        <v>20170508</v>
      </c>
      <c r="B492" s="183" t="s">
        <v>5215</v>
      </c>
      <c r="C492" s="199" t="s">
        <v>4205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4314</v>
      </c>
    </row>
    <row r="493" spans="1:17">
      <c r="A493" s="183">
        <v>20170508</v>
      </c>
      <c r="B493" s="183" t="s">
        <v>5216</v>
      </c>
      <c r="C493" s="199" t="s">
        <v>4057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4332</v>
      </c>
    </row>
    <row r="494" spans="1:17">
      <c r="A494" s="183"/>
      <c r="B494" s="183" t="s">
        <v>5217</v>
      </c>
      <c r="C494" s="199" t="s">
        <v>5218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5219</v>
      </c>
      <c r="C495" s="199" t="s">
        <v>4114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4303</v>
      </c>
      <c r="I495" s="398" t="s">
        <v>5631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4344</v>
      </c>
    </row>
    <row r="496" spans="1:17">
      <c r="A496" s="183">
        <v>20170515</v>
      </c>
      <c r="B496" s="183" t="s">
        <v>5220</v>
      </c>
      <c r="C496" s="199" t="s">
        <v>4316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4317</v>
      </c>
    </row>
    <row r="497" spans="1:16">
      <c r="A497" s="183">
        <v>20170605</v>
      </c>
      <c r="B497" s="183" t="s">
        <v>5221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5279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4322</v>
      </c>
    </row>
    <row r="498" spans="1:16">
      <c r="A498" s="183">
        <v>20170612</v>
      </c>
      <c r="B498" s="183" t="s">
        <v>5222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4303</v>
      </c>
      <c r="I498" s="398" t="s">
        <v>5632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4329</v>
      </c>
    </row>
    <row r="499" spans="1:16">
      <c r="A499" s="183">
        <v>20170703</v>
      </c>
      <c r="B499" s="183" t="s">
        <v>5224</v>
      </c>
      <c r="C499" s="183" t="s">
        <v>4340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5280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4341</v>
      </c>
    </row>
    <row r="500" spans="1:16">
      <c r="A500" s="183">
        <v>20170717</v>
      </c>
      <c r="B500" s="183" t="s">
        <v>5225</v>
      </c>
      <c r="C500" s="183" t="s">
        <v>4183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4303</v>
      </c>
      <c r="I500" s="398" t="s">
        <v>5633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4370</v>
      </c>
    </row>
    <row r="501" spans="1:16">
      <c r="A501" s="183">
        <v>20170801</v>
      </c>
      <c r="B501" s="183" t="s">
        <v>5226</v>
      </c>
      <c r="C501" s="183" t="s">
        <v>4202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4309</v>
      </c>
    </row>
    <row r="502" spans="1:16">
      <c r="A502" s="183">
        <v>20170801</v>
      </c>
      <c r="B502" s="183" t="s">
        <v>5227</v>
      </c>
      <c r="C502" s="183" t="s">
        <v>4001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4311</v>
      </c>
    </row>
    <row r="503" spans="1:16">
      <c r="A503" s="183"/>
      <c r="B503" s="183" t="s">
        <v>5228</v>
      </c>
      <c r="C503" s="199" t="s">
        <v>5218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5229</v>
      </c>
      <c r="C504" s="199" t="s">
        <v>4001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4311</v>
      </c>
    </row>
    <row r="505" spans="1:16">
      <c r="A505" s="183">
        <v>20170801</v>
      </c>
      <c r="B505" s="183" t="s">
        <v>5230</v>
      </c>
      <c r="C505" s="199" t="s">
        <v>4057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4332</v>
      </c>
    </row>
    <row r="506" spans="1:16">
      <c r="A506" s="183">
        <v>20170801</v>
      </c>
      <c r="B506" s="183" t="s">
        <v>5231</v>
      </c>
      <c r="C506" s="199" t="s">
        <v>5209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5223</v>
      </c>
    </row>
    <row r="507" spans="1:16">
      <c r="A507" s="183"/>
      <c r="B507" s="183" t="s">
        <v>5232</v>
      </c>
      <c r="C507" s="199" t="s">
        <v>5218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5233</v>
      </c>
      <c r="C508" s="199" t="s">
        <v>4316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4317</v>
      </c>
    </row>
    <row r="509" spans="1:16">
      <c r="A509" s="183">
        <v>20170807</v>
      </c>
      <c r="B509" s="183" t="s">
        <v>5234</v>
      </c>
      <c r="C509" s="199" t="s">
        <v>4340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5284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4341</v>
      </c>
    </row>
    <row r="510" spans="1:16">
      <c r="A510" s="183">
        <v>20170808</v>
      </c>
      <c r="B510" s="183" t="s">
        <v>5235</v>
      </c>
      <c r="C510" s="199" t="s">
        <v>5236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5270</v>
      </c>
      <c r="I510" s="398" t="s">
        <v>5281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4554</v>
      </c>
    </row>
    <row r="511" spans="1:16">
      <c r="A511" s="183">
        <v>20170809</v>
      </c>
      <c r="B511" s="183" t="s">
        <v>5237</v>
      </c>
      <c r="C511" s="199" t="s">
        <v>4150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4303</v>
      </c>
      <c r="I511" s="398" t="s">
        <v>5634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4359</v>
      </c>
    </row>
    <row r="512" spans="1:16">
      <c r="A512" s="183">
        <v>20170901</v>
      </c>
      <c r="B512" s="183" t="s">
        <v>5238</v>
      </c>
      <c r="C512" s="183" t="s">
        <v>4205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4314</v>
      </c>
    </row>
    <row r="513" spans="1:16">
      <c r="A513" s="183">
        <v>20170901</v>
      </c>
      <c r="B513" s="183" t="s">
        <v>5239</v>
      </c>
      <c r="C513" s="183" t="s">
        <v>4205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5272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4314</v>
      </c>
    </row>
    <row r="514" spans="1:16">
      <c r="A514" s="183">
        <v>20170901</v>
      </c>
      <c r="B514" s="183" t="s">
        <v>5240</v>
      </c>
      <c r="C514" s="183" t="s">
        <v>4231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5522</v>
      </c>
      <c r="I514" s="398" t="s">
        <v>5635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4395</v>
      </c>
    </row>
    <row r="515" spans="1:16">
      <c r="A515" s="183">
        <v>20170911</v>
      </c>
      <c r="B515" s="183" t="s">
        <v>5241</v>
      </c>
      <c r="C515" s="183" t="s">
        <v>4319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4294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4320</v>
      </c>
    </row>
    <row r="516" spans="1:16">
      <c r="A516" s="183">
        <v>20170914</v>
      </c>
      <c r="B516" s="183" t="s">
        <v>5242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5283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4324</v>
      </c>
    </row>
    <row r="517" spans="1:16">
      <c r="A517" s="183">
        <v>20170928</v>
      </c>
      <c r="B517" s="183" t="s">
        <v>5243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5288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4322</v>
      </c>
    </row>
    <row r="518" spans="1:16">
      <c r="A518" s="183">
        <v>20171023</v>
      </c>
      <c r="B518" s="183" t="s">
        <v>5244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4303</v>
      </c>
      <c r="I518" s="398" t="s">
        <v>5636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4385</v>
      </c>
    </row>
    <row r="519" spans="1:16">
      <c r="A519" s="183">
        <v>20171101</v>
      </c>
      <c r="B519" s="183" t="s">
        <v>5245</v>
      </c>
      <c r="C519" s="183" t="s">
        <v>4202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5290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4309</v>
      </c>
    </row>
    <row r="520" spans="1:16">
      <c r="A520" s="183">
        <v>20171101</v>
      </c>
      <c r="B520" s="183" t="s">
        <v>5246</v>
      </c>
      <c r="C520" s="183" t="s">
        <v>4001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5291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5247</v>
      </c>
      <c r="C521" s="183" t="s">
        <v>4202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4309</v>
      </c>
    </row>
    <row r="522" spans="1:16">
      <c r="A522" s="183">
        <v>20171114</v>
      </c>
      <c r="B522" s="183" t="s">
        <v>5248</v>
      </c>
      <c r="C522" s="183" t="s">
        <v>4001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4311</v>
      </c>
    </row>
    <row r="523" spans="1:16">
      <c r="A523" s="183">
        <v>20171114</v>
      </c>
      <c r="B523" s="183" t="s">
        <v>5249</v>
      </c>
      <c r="C523" s="199" t="s">
        <v>4001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4311</v>
      </c>
    </row>
    <row r="524" spans="1:16">
      <c r="A524" s="183">
        <v>20171114</v>
      </c>
      <c r="B524" s="183" t="s">
        <v>5250</v>
      </c>
      <c r="C524" s="199" t="s">
        <v>4205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4314</v>
      </c>
    </row>
    <row r="525" spans="1:16">
      <c r="A525" s="183">
        <v>20171114</v>
      </c>
      <c r="B525" s="183" t="s">
        <v>5251</v>
      </c>
      <c r="C525" s="199" t="s">
        <v>4057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4332</v>
      </c>
    </row>
    <row r="526" spans="1:16">
      <c r="A526" s="183">
        <v>20171114</v>
      </c>
      <c r="B526" s="183" t="s">
        <v>5252</v>
      </c>
      <c r="C526" s="199" t="s">
        <v>5209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5223</v>
      </c>
    </row>
    <row r="527" spans="1:16">
      <c r="A527" s="183">
        <v>20171114</v>
      </c>
      <c r="B527" s="183" t="s">
        <v>5253</v>
      </c>
      <c r="C527" s="199" t="s">
        <v>4316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4317</v>
      </c>
    </row>
    <row r="528" spans="1:16">
      <c r="A528" s="183">
        <v>20171114</v>
      </c>
      <c r="B528" s="183" t="s">
        <v>5254</v>
      </c>
      <c r="C528" s="199" t="s">
        <v>4340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5294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4341</v>
      </c>
    </row>
    <row r="529" spans="1:16">
      <c r="A529" s="183">
        <v>20171128</v>
      </c>
      <c r="B529" s="183" t="s">
        <v>5255</v>
      </c>
      <c r="C529" s="199" t="s">
        <v>4132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4303</v>
      </c>
      <c r="I529" s="398" t="s">
        <v>5637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4362</v>
      </c>
    </row>
    <row r="530" spans="1:16">
      <c r="A530" s="183">
        <v>20171219</v>
      </c>
      <c r="B530" s="183" t="s">
        <v>5256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1" spans="1:16">
      <c r="A531" s="183">
        <v>20171220</v>
      </c>
      <c r="B531" s="183" t="s">
        <v>5257</v>
      </c>
      <c r="C531" s="199" t="s">
        <v>5209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5223</v>
      </c>
    </row>
    <row r="532" spans="1:16">
      <c r="A532" s="183">
        <v>20171221</v>
      </c>
      <c r="B532" s="183" t="s">
        <v>5258</v>
      </c>
      <c r="C532" s="199" t="s">
        <v>5209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5223</v>
      </c>
    </row>
    <row r="533" spans="1:16">
      <c r="A533" s="183">
        <v>20171222</v>
      </c>
      <c r="B533" s="183" t="s">
        <v>5259</v>
      </c>
      <c r="C533" s="199" t="s">
        <v>5209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5223</v>
      </c>
    </row>
    <row r="538" spans="1:16" s="347" customFormat="1">
      <c r="A538" s="401" t="s">
        <v>5813</v>
      </c>
      <c r="D538" s="348" t="s">
        <v>2378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5814</v>
      </c>
      <c r="C539" s="183" t="s">
        <v>5815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9726</v>
      </c>
      <c r="I539" s="398" t="s">
        <v>9760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5846</v>
      </c>
    </row>
    <row r="540" spans="1:16">
      <c r="A540" s="183">
        <v>20180111</v>
      </c>
      <c r="B540" s="183" t="s">
        <v>5816</v>
      </c>
      <c r="C540" s="183" t="s">
        <v>5817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9933</v>
      </c>
      <c r="I540" s="398" t="s">
        <v>9934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5847</v>
      </c>
    </row>
    <row r="541" spans="1:16">
      <c r="A541" s="183">
        <v>20180111</v>
      </c>
      <c r="B541" s="183" t="s">
        <v>5818</v>
      </c>
      <c r="C541" s="183" t="s">
        <v>5819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9937</v>
      </c>
      <c r="I541" s="398" t="s">
        <v>9940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5848</v>
      </c>
    </row>
    <row r="542" spans="1:16">
      <c r="A542" s="183">
        <v>20180117</v>
      </c>
      <c r="B542" s="183" t="s">
        <v>5820</v>
      </c>
      <c r="C542" s="183" t="s">
        <v>5821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9712</v>
      </c>
      <c r="I542" s="398" t="s">
        <v>10072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5849</v>
      </c>
    </row>
    <row r="543" spans="1:16">
      <c r="A543" s="183">
        <v>20180118</v>
      </c>
      <c r="B543" s="183" t="s">
        <v>5822</v>
      </c>
      <c r="C543" s="199" t="s">
        <v>5823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9712</v>
      </c>
      <c r="I543" s="398" t="s">
        <v>10073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5850</v>
      </c>
    </row>
    <row r="544" spans="1:16">
      <c r="A544" s="183">
        <v>20180118</v>
      </c>
      <c r="B544" s="183" t="s">
        <v>5824</v>
      </c>
      <c r="C544" s="199" t="s">
        <v>5825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9712</v>
      </c>
      <c r="I544" s="398" t="s">
        <v>10071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5851</v>
      </c>
    </row>
    <row r="545" spans="1:16">
      <c r="A545" s="183">
        <v>20180201</v>
      </c>
      <c r="B545" s="183" t="s">
        <v>5826</v>
      </c>
      <c r="C545" s="199" t="s">
        <v>5827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9777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5852</v>
      </c>
    </row>
    <row r="546" spans="1:16">
      <c r="A546" s="183">
        <v>20180201</v>
      </c>
      <c r="B546" s="183" t="s">
        <v>5828</v>
      </c>
      <c r="C546" s="199" t="s">
        <v>5827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4814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5852</v>
      </c>
    </row>
    <row r="547" spans="1:16">
      <c r="A547" s="183">
        <v>20180201</v>
      </c>
      <c r="B547" s="183" t="s">
        <v>5829</v>
      </c>
      <c r="C547" s="199" t="s">
        <v>5827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9724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5852</v>
      </c>
    </row>
    <row r="548" spans="1:16">
      <c r="A548" s="183">
        <v>20180201</v>
      </c>
      <c r="B548" s="183" t="s">
        <v>5830</v>
      </c>
      <c r="C548" s="199" t="s">
        <v>5827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9725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5852</v>
      </c>
    </row>
    <row r="549" spans="1:16">
      <c r="A549" s="183">
        <v>20180208</v>
      </c>
      <c r="B549" s="183" t="s">
        <v>5831</v>
      </c>
      <c r="C549" s="199" t="s">
        <v>5832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9723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5853</v>
      </c>
    </row>
    <row r="550" spans="1:16">
      <c r="A550" s="183">
        <v>20180208</v>
      </c>
      <c r="B550" s="183" t="s">
        <v>5833</v>
      </c>
      <c r="C550" s="199" t="s">
        <v>5834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9723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5854</v>
      </c>
    </row>
    <row r="551" spans="1:16">
      <c r="A551" s="183">
        <v>20180208</v>
      </c>
      <c r="B551" s="183" t="s">
        <v>5835</v>
      </c>
      <c r="C551" s="199" t="s">
        <v>5834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9723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5854</v>
      </c>
    </row>
    <row r="552" spans="1:16">
      <c r="A552" s="183">
        <v>20180208</v>
      </c>
      <c r="B552" s="183" t="s">
        <v>5836</v>
      </c>
      <c r="C552" s="199" t="s">
        <v>5837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9771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5855</v>
      </c>
    </row>
    <row r="553" spans="1:16">
      <c r="A553" s="183">
        <v>20180208</v>
      </c>
      <c r="B553" s="183" t="s">
        <v>5838</v>
      </c>
      <c r="C553" s="199" t="s">
        <v>5839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9777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5856</v>
      </c>
    </row>
    <row r="554" spans="1:16">
      <c r="A554" s="183">
        <v>20180208</v>
      </c>
      <c r="B554" s="183" t="s">
        <v>5840</v>
      </c>
      <c r="C554" s="199" t="s">
        <v>5841</v>
      </c>
      <c r="D554" s="617"/>
      <c r="E554" s="199">
        <v>19500</v>
      </c>
      <c r="F554" s="183">
        <v>975</v>
      </c>
      <c r="G554" s="563">
        <v>20475</v>
      </c>
      <c r="H554" s="399" t="s">
        <v>9943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5857</v>
      </c>
    </row>
    <row r="555" spans="1:16">
      <c r="A555" s="183">
        <v>20180208</v>
      </c>
      <c r="B555" s="183" t="s">
        <v>5842</v>
      </c>
      <c r="C555" s="199" t="s">
        <v>5843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5858</v>
      </c>
    </row>
    <row r="556" spans="1:16">
      <c r="A556" s="183">
        <v>20180208</v>
      </c>
      <c r="B556" s="183" t="s">
        <v>5844</v>
      </c>
      <c r="C556" s="199" t="s">
        <v>5845</v>
      </c>
      <c r="D556" s="618"/>
      <c r="E556" s="199">
        <v>13500</v>
      </c>
      <c r="F556" s="183">
        <v>675</v>
      </c>
      <c r="G556" s="563">
        <v>14175</v>
      </c>
      <c r="H556" s="399" t="s">
        <v>9943</v>
      </c>
      <c r="I556" s="398" t="s">
        <v>9947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5859</v>
      </c>
    </row>
    <row r="557" spans="1:16">
      <c r="A557" s="183">
        <v>20180301</v>
      </c>
      <c r="B557" s="183" t="s">
        <v>5860</v>
      </c>
      <c r="C557" s="183" t="s">
        <v>10149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9958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5866</v>
      </c>
    </row>
    <row r="558" spans="1:16">
      <c r="A558" s="183"/>
      <c r="B558" s="183" t="s">
        <v>5861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5862</v>
      </c>
      <c r="C559" s="183" t="s">
        <v>5863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9712</v>
      </c>
      <c r="I559" s="398" t="s">
        <v>10074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5867</v>
      </c>
    </row>
    <row r="560" spans="1:16">
      <c r="A560" s="183">
        <v>20180411</v>
      </c>
      <c r="B560" s="183" t="s">
        <v>5864</v>
      </c>
      <c r="C560" s="183" t="s">
        <v>5865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9941</v>
      </c>
      <c r="I560" s="398" t="s">
        <v>9942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5848</v>
      </c>
    </row>
    <row r="561" spans="1:16">
      <c r="A561" s="183">
        <v>20180507</v>
      </c>
      <c r="B561" s="183" t="s">
        <v>5868</v>
      </c>
      <c r="C561" s="183" t="s">
        <v>5832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9724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5888</v>
      </c>
    </row>
    <row r="562" spans="1:16">
      <c r="A562" s="183">
        <v>20180507</v>
      </c>
      <c r="B562" s="183" t="s">
        <v>5869</v>
      </c>
      <c r="C562" s="183" t="s">
        <v>5870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9724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5889</v>
      </c>
    </row>
    <row r="563" spans="1:16">
      <c r="A563" s="183">
        <v>20180507</v>
      </c>
      <c r="B563" s="183" t="s">
        <v>5871</v>
      </c>
      <c r="C563" s="183" t="s">
        <v>5870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9724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5889</v>
      </c>
    </row>
    <row r="564" spans="1:16">
      <c r="A564" s="183">
        <v>20180507</v>
      </c>
      <c r="B564" s="183" t="s">
        <v>5872</v>
      </c>
      <c r="C564" s="183" t="s">
        <v>5873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9772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5890</v>
      </c>
    </row>
    <row r="565" spans="1:16">
      <c r="A565" s="183">
        <v>20180507</v>
      </c>
      <c r="B565" s="183" t="s">
        <v>5874</v>
      </c>
      <c r="C565" s="199" t="s">
        <v>5875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9723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5891</v>
      </c>
    </row>
    <row r="566" spans="1:16">
      <c r="A566" s="183">
        <v>20180507</v>
      </c>
      <c r="B566" s="183" t="s">
        <v>5876</v>
      </c>
      <c r="C566" s="199" t="s">
        <v>5877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9945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5892</v>
      </c>
    </row>
    <row r="567" spans="1:16">
      <c r="A567" s="183">
        <v>20180507</v>
      </c>
      <c r="B567" s="183" t="s">
        <v>5878</v>
      </c>
      <c r="C567" s="199" t="s">
        <v>5879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5893</v>
      </c>
    </row>
    <row r="568" spans="1:16">
      <c r="A568" s="183">
        <v>20180507</v>
      </c>
      <c r="B568" s="183" t="s">
        <v>5880</v>
      </c>
      <c r="C568" s="199" t="s">
        <v>5881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9945</v>
      </c>
      <c r="I568" s="398" t="s">
        <v>9948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5894</v>
      </c>
    </row>
    <row r="569" spans="1:16">
      <c r="A569" s="183">
        <v>20180522</v>
      </c>
      <c r="B569" s="183" t="s">
        <v>5882</v>
      </c>
      <c r="C569" s="199" t="s">
        <v>5883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9712</v>
      </c>
      <c r="I569" s="398" t="s">
        <v>10075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5895</v>
      </c>
    </row>
    <row r="570" spans="1:16">
      <c r="A570" s="183">
        <v>20180621</v>
      </c>
      <c r="B570" s="183" t="s">
        <v>5884</v>
      </c>
      <c r="C570" s="199" t="s">
        <v>5885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9771</v>
      </c>
      <c r="I570" s="398" t="s">
        <v>9676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5896</v>
      </c>
    </row>
    <row r="571" spans="1:16">
      <c r="A571" s="183">
        <v>20180621</v>
      </c>
      <c r="B571" s="183" t="s">
        <v>5886</v>
      </c>
      <c r="C571" s="199" t="s">
        <v>5887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9943</v>
      </c>
      <c r="I571" s="398" t="s">
        <v>9944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5897</v>
      </c>
    </row>
    <row r="572" spans="1:16">
      <c r="A572" s="183">
        <v>20180702</v>
      </c>
      <c r="B572" s="183" t="s">
        <v>5898</v>
      </c>
      <c r="C572" s="183" t="s">
        <v>5899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9712</v>
      </c>
      <c r="I572" s="398" t="s">
        <v>10077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5921</v>
      </c>
    </row>
    <row r="573" spans="1:16">
      <c r="A573" s="183">
        <v>20180705</v>
      </c>
      <c r="B573" s="183" t="s">
        <v>5900</v>
      </c>
      <c r="C573" s="183" t="s">
        <v>5901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9825</v>
      </c>
      <c r="I573" s="398" t="s">
        <v>10076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5922</v>
      </c>
    </row>
    <row r="574" spans="1:16">
      <c r="A574" s="183">
        <v>20180710</v>
      </c>
      <c r="B574" s="183" t="s">
        <v>5902</v>
      </c>
      <c r="C574" s="183" t="s">
        <v>5903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9712</v>
      </c>
      <c r="I574" s="398" t="s">
        <v>10078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5849</v>
      </c>
    </row>
    <row r="575" spans="1:16">
      <c r="A575" s="183">
        <v>20180725</v>
      </c>
      <c r="B575" s="183" t="s">
        <v>5904</v>
      </c>
      <c r="C575" s="183" t="s">
        <v>5905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9825</v>
      </c>
      <c r="I575" s="398" t="s">
        <v>10079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5923</v>
      </c>
    </row>
    <row r="576" spans="1:16">
      <c r="A576" s="183">
        <v>20180807</v>
      </c>
      <c r="B576" s="183" t="s">
        <v>5906</v>
      </c>
      <c r="C576" s="199" t="s">
        <v>5907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9725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5924</v>
      </c>
    </row>
    <row r="577" spans="1:16">
      <c r="A577" s="183">
        <v>20180807</v>
      </c>
      <c r="B577" s="183" t="s">
        <v>9790</v>
      </c>
      <c r="C577" s="199" t="s">
        <v>5908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9725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5925</v>
      </c>
    </row>
    <row r="578" spans="1:16">
      <c r="A578" s="183">
        <v>20180807</v>
      </c>
      <c r="B578" s="183" t="s">
        <v>5909</v>
      </c>
      <c r="C578" s="199" t="s">
        <v>5908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9725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5925</v>
      </c>
    </row>
    <row r="579" spans="1:16">
      <c r="A579" s="183">
        <v>20180807</v>
      </c>
      <c r="B579" s="183" t="s">
        <v>5910</v>
      </c>
      <c r="C579" s="199" t="s">
        <v>5911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9777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5926</v>
      </c>
    </row>
    <row r="580" spans="1:16">
      <c r="A580" s="183">
        <v>20180807</v>
      </c>
      <c r="B580" s="183" t="s">
        <v>5912</v>
      </c>
      <c r="C580" s="199" t="s">
        <v>5913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9724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5927</v>
      </c>
    </row>
    <row r="581" spans="1:16">
      <c r="A581" s="183">
        <v>20180807</v>
      </c>
      <c r="B581" s="183" t="s">
        <v>5914</v>
      </c>
      <c r="C581" s="199" t="s">
        <v>5915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9949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5928</v>
      </c>
    </row>
    <row r="582" spans="1:16">
      <c r="A582" s="183"/>
      <c r="B582" s="183" t="s">
        <v>5916</v>
      </c>
      <c r="C582" s="199" t="s">
        <v>5917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5918</v>
      </c>
      <c r="C583" s="199" t="s">
        <v>5919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5929</v>
      </c>
    </row>
    <row r="584" spans="1:16">
      <c r="A584" s="183">
        <v>20180807</v>
      </c>
      <c r="B584" s="183" t="s">
        <v>9789</v>
      </c>
      <c r="C584" s="199" t="s">
        <v>5920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9949</v>
      </c>
      <c r="I584" s="398" t="s">
        <v>9950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5930</v>
      </c>
    </row>
    <row r="585" spans="1:16">
      <c r="A585" s="183">
        <v>20180903</v>
      </c>
      <c r="B585" s="183" t="s">
        <v>5931</v>
      </c>
      <c r="C585" s="183" t="s">
        <v>5817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9935</v>
      </c>
      <c r="I585" s="398" t="s">
        <v>9936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5944</v>
      </c>
    </row>
    <row r="586" spans="1:16">
      <c r="A586" s="183"/>
      <c r="B586" s="183" t="s">
        <v>5932</v>
      </c>
      <c r="C586" s="183" t="s">
        <v>5933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5934</v>
      </c>
      <c r="C587" s="183" t="s">
        <v>5935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9953</v>
      </c>
      <c r="I587" s="398" t="s">
        <v>9954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5945</v>
      </c>
    </row>
    <row r="588" spans="1:16">
      <c r="A588" s="183">
        <v>20180916</v>
      </c>
      <c r="B588" s="183" t="s">
        <v>5936</v>
      </c>
      <c r="C588" s="183" t="s">
        <v>5937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9712</v>
      </c>
      <c r="I588" s="398" t="s">
        <v>10080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5946</v>
      </c>
    </row>
    <row r="589" spans="1:16">
      <c r="A589" s="183">
        <v>20180917</v>
      </c>
      <c r="B589" s="183" t="s">
        <v>5938</v>
      </c>
      <c r="C589" s="199" t="s">
        <v>5939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9772</v>
      </c>
      <c r="I589" s="398" t="s">
        <v>9932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5846</v>
      </c>
    </row>
    <row r="590" spans="1:16">
      <c r="A590" s="183">
        <v>20180917</v>
      </c>
      <c r="B590" s="183" t="s">
        <v>5940</v>
      </c>
      <c r="C590" s="199" t="s">
        <v>5941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9638</v>
      </c>
      <c r="I590" s="398" t="s">
        <v>10081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5947</v>
      </c>
    </row>
    <row r="591" spans="1:16">
      <c r="A591" s="183">
        <v>20180917</v>
      </c>
      <c r="B591" s="183" t="s">
        <v>5942</v>
      </c>
      <c r="C591" s="199" t="s">
        <v>5943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9945</v>
      </c>
      <c r="I591" s="398" t="s">
        <v>9946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5848</v>
      </c>
    </row>
    <row r="592" spans="1:16">
      <c r="A592" s="183">
        <v>20181101</v>
      </c>
      <c r="B592" s="183" t="s">
        <v>5948</v>
      </c>
      <c r="C592" s="183" t="s">
        <v>5832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5888</v>
      </c>
    </row>
    <row r="593" spans="1:16">
      <c r="A593" s="183">
        <v>20181101</v>
      </c>
      <c r="B593" s="183" t="s">
        <v>5949</v>
      </c>
      <c r="C593" s="199" t="s">
        <v>5870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5889</v>
      </c>
    </row>
    <row r="594" spans="1:16">
      <c r="A594" s="183">
        <v>20181101</v>
      </c>
      <c r="B594" s="183" t="s">
        <v>5950</v>
      </c>
      <c r="C594" s="199" t="s">
        <v>5873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9956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5890</v>
      </c>
    </row>
    <row r="595" spans="1:16">
      <c r="A595" s="183">
        <v>20181101</v>
      </c>
      <c r="B595" s="183" t="s">
        <v>5951</v>
      </c>
      <c r="C595" s="199" t="s">
        <v>5952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9955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5888</v>
      </c>
    </row>
    <row r="596" spans="1:16">
      <c r="A596" s="183">
        <v>20181101</v>
      </c>
      <c r="B596" s="183" t="s">
        <v>5953</v>
      </c>
      <c r="C596" s="199" t="s">
        <v>5870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5889</v>
      </c>
    </row>
    <row r="597" spans="1:16">
      <c r="A597" s="183">
        <v>20181101</v>
      </c>
      <c r="B597" s="183" t="s">
        <v>5954</v>
      </c>
      <c r="C597" s="199" t="s">
        <v>5873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9956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5890</v>
      </c>
    </row>
    <row r="598" spans="1:16">
      <c r="A598" s="183">
        <v>20181101</v>
      </c>
      <c r="B598" s="183" t="s">
        <v>5955</v>
      </c>
      <c r="C598" s="199" t="s">
        <v>5952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9726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5888</v>
      </c>
    </row>
    <row r="599" spans="1:16">
      <c r="A599" s="183">
        <v>20181101</v>
      </c>
      <c r="B599" s="183" t="s">
        <v>5956</v>
      </c>
      <c r="C599" s="199" t="s">
        <v>5870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9726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5889</v>
      </c>
    </row>
    <row r="600" spans="1:16">
      <c r="A600" s="183">
        <v>20181101</v>
      </c>
      <c r="B600" s="183" t="s">
        <v>5957</v>
      </c>
      <c r="C600" s="199" t="s">
        <v>5870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9726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5889</v>
      </c>
    </row>
    <row r="601" spans="1:16">
      <c r="A601" s="183">
        <v>20181101</v>
      </c>
      <c r="B601" s="183" t="s">
        <v>5958</v>
      </c>
      <c r="C601" s="199" t="s">
        <v>5873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9723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5890</v>
      </c>
    </row>
    <row r="602" spans="1:16">
      <c r="A602" s="183">
        <v>20181101</v>
      </c>
      <c r="B602" s="183" t="s">
        <v>5959</v>
      </c>
      <c r="C602" s="199" t="s">
        <v>5875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9725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5891</v>
      </c>
    </row>
    <row r="603" spans="1:16">
      <c r="A603" s="183">
        <v>20181101</v>
      </c>
      <c r="B603" s="183" t="s">
        <v>5960</v>
      </c>
      <c r="C603" s="199" t="s">
        <v>5877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9951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5892</v>
      </c>
    </row>
    <row r="604" spans="1:16">
      <c r="A604" s="183">
        <v>20181101</v>
      </c>
      <c r="B604" s="183" t="s">
        <v>5961</v>
      </c>
      <c r="C604" s="199" t="s">
        <v>5962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5893</v>
      </c>
    </row>
    <row r="605" spans="1:16">
      <c r="A605" s="183">
        <v>20181101</v>
      </c>
      <c r="B605" s="183" t="s">
        <v>5963</v>
      </c>
      <c r="C605" s="199" t="s">
        <v>5964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9951</v>
      </c>
      <c r="I605" s="398" t="s">
        <v>9952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5894</v>
      </c>
    </row>
    <row r="606" spans="1:16">
      <c r="A606" s="183">
        <v>20181212</v>
      </c>
      <c r="B606" s="183" t="s">
        <v>5965</v>
      </c>
      <c r="C606" s="199" t="s">
        <v>5966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9937</v>
      </c>
      <c r="I606" s="398" t="s">
        <v>9938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5944</v>
      </c>
    </row>
    <row r="607" spans="1:16">
      <c r="A607" s="183">
        <v>20181212</v>
      </c>
      <c r="B607" s="183" t="s">
        <v>5967</v>
      </c>
      <c r="C607" s="199" t="s">
        <v>5968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5897</v>
      </c>
    </row>
    <row r="608" spans="1:16">
      <c r="A608" s="183">
        <v>20181212</v>
      </c>
      <c r="B608" s="183" t="s">
        <v>5969</v>
      </c>
      <c r="C608" s="199" t="s">
        <v>5970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5896</v>
      </c>
    </row>
    <row r="609" spans="1:16">
      <c r="A609" s="183">
        <v>20181224</v>
      </c>
      <c r="B609" s="183" t="s">
        <v>5971</v>
      </c>
      <c r="C609" s="199" t="s">
        <v>5972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5974</v>
      </c>
    </row>
    <row r="610" spans="1:16">
      <c r="A610" s="563">
        <v>20181226</v>
      </c>
      <c r="B610" s="183" t="s">
        <v>5973</v>
      </c>
      <c r="C610" s="253" t="s">
        <v>5877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00" activePane="bottomLeft" state="frozen"/>
      <selection pane="bottomLeft" activeCell="L608" sqref="L608"/>
    </sheetView>
  </sheetViews>
  <sheetFormatPr defaultColWidth="9" defaultRowHeight="16.2"/>
  <cols>
    <col min="1" max="1" width="11" style="345" bestFit="1" customWidth="1"/>
    <col min="2" max="2" width="13" style="345" bestFit="1" customWidth="1"/>
    <col min="3" max="3" width="9" style="345"/>
    <col min="4" max="4" width="6.109375" style="345" bestFit="1" customWidth="1"/>
    <col min="5" max="5" width="10" style="345" bestFit="1" customWidth="1"/>
    <col min="6" max="6" width="9" style="345"/>
    <col min="7" max="7" width="10" style="345" customWidth="1"/>
    <col min="8" max="8" width="10.88671875" style="350" customWidth="1"/>
    <col min="9" max="9" width="10" style="350" customWidth="1"/>
    <col min="10" max="10" width="9.77734375" style="350" bestFit="1" customWidth="1"/>
    <col min="11" max="11" width="9.77734375" style="350" customWidth="1"/>
    <col min="12" max="12" width="9.109375" style="350" customWidth="1"/>
    <col min="13" max="13" width="9.77734375" style="350" bestFit="1" customWidth="1"/>
    <col min="14" max="14" width="9" style="351"/>
    <col min="15" max="15" width="10" style="351" bestFit="1" customWidth="1"/>
    <col min="16" max="16" width="9.777343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15210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15210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15210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397" spans="1:18" s="347" customFormat="1">
      <c r="A397" s="401" t="s">
        <v>4504</v>
      </c>
      <c r="D397" s="348" t="s">
        <v>2378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4505</v>
      </c>
      <c r="C398" s="183" t="s">
        <v>4202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4309</v>
      </c>
    </row>
    <row r="399" spans="1:18">
      <c r="A399" s="183">
        <v>20160219</v>
      </c>
      <c r="B399" s="183" t="s">
        <v>4506</v>
      </c>
      <c r="C399" s="183" t="s">
        <v>4001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4311</v>
      </c>
    </row>
    <row r="400" spans="1:18">
      <c r="A400" s="183">
        <v>20160219</v>
      </c>
      <c r="B400" s="183" t="s">
        <v>4507</v>
      </c>
      <c r="C400" s="199" t="s">
        <v>4001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4311</v>
      </c>
    </row>
    <row r="401" spans="1:16">
      <c r="A401" s="183">
        <v>20160219</v>
      </c>
      <c r="B401" s="183" t="s">
        <v>4508</v>
      </c>
      <c r="C401" s="199" t="s">
        <v>4205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4314</v>
      </c>
    </row>
    <row r="402" spans="1:16">
      <c r="A402" s="183">
        <v>20160219</v>
      </c>
      <c r="B402" s="183" t="s">
        <v>4509</v>
      </c>
      <c r="C402" s="199" t="s">
        <v>4057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4332</v>
      </c>
    </row>
    <row r="403" spans="1:16">
      <c r="A403" s="183">
        <v>20160219</v>
      </c>
      <c r="B403" s="183" t="s">
        <v>4510</v>
      </c>
      <c r="C403" s="199" t="s">
        <v>4316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4317</v>
      </c>
    </row>
    <row r="404" spans="1:16">
      <c r="A404" s="183">
        <v>20160219</v>
      </c>
      <c r="B404" s="183" t="s">
        <v>4511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4437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4324</v>
      </c>
    </row>
    <row r="405" spans="1:16">
      <c r="A405" s="183">
        <v>20160308</v>
      </c>
      <c r="B405" s="183" t="s">
        <v>4512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4439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4322</v>
      </c>
    </row>
    <row r="406" spans="1:16">
      <c r="A406" s="183">
        <v>20160316</v>
      </c>
      <c r="B406" s="183" t="s">
        <v>4513</v>
      </c>
      <c r="C406" s="199" t="s">
        <v>4514</v>
      </c>
      <c r="E406" s="199">
        <v>91200</v>
      </c>
      <c r="F406" s="183">
        <v>4560</v>
      </c>
      <c r="G406" s="563">
        <f t="shared" si="35"/>
        <v>95760</v>
      </c>
      <c r="H406" s="399" t="s">
        <v>4303</v>
      </c>
      <c r="I406" s="398" t="s">
        <v>4440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4520</v>
      </c>
    </row>
    <row r="407" spans="1:16">
      <c r="A407" s="183">
        <v>20160319</v>
      </c>
      <c r="B407" s="183" t="s">
        <v>4515</v>
      </c>
      <c r="C407" s="199" t="s">
        <v>4319</v>
      </c>
      <c r="E407" s="199">
        <v>12857</v>
      </c>
      <c r="F407" s="183">
        <v>643</v>
      </c>
      <c r="G407" s="563">
        <f t="shared" si="35"/>
        <v>13500</v>
      </c>
      <c r="H407" s="399" t="s">
        <v>4811</v>
      </c>
      <c r="I407" s="398" t="s">
        <v>4759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4320</v>
      </c>
    </row>
    <row r="408" spans="1:16">
      <c r="A408" s="183">
        <v>20160321</v>
      </c>
      <c r="B408" s="183" t="s">
        <v>4516</v>
      </c>
      <c r="C408" s="199" t="s">
        <v>4340</v>
      </c>
      <c r="E408" s="199">
        <v>13500</v>
      </c>
      <c r="F408" s="183">
        <v>675</v>
      </c>
      <c r="G408" s="563">
        <f t="shared" si="35"/>
        <v>14175</v>
      </c>
      <c r="H408" s="399" t="s">
        <v>4812</v>
      </c>
      <c r="I408" s="398" t="s">
        <v>4758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4341</v>
      </c>
    </row>
    <row r="409" spans="1:16">
      <c r="A409" s="183">
        <v>20160330</v>
      </c>
      <c r="B409" s="183" t="s">
        <v>4517</v>
      </c>
      <c r="C409" s="199" t="s">
        <v>4518</v>
      </c>
      <c r="E409" s="199">
        <v>102857</v>
      </c>
      <c r="F409" s="183">
        <v>5143</v>
      </c>
      <c r="G409" s="563">
        <f t="shared" si="35"/>
        <v>108000</v>
      </c>
      <c r="H409" s="399" t="s">
        <v>4303</v>
      </c>
      <c r="I409" s="398" t="s">
        <v>4757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4521</v>
      </c>
    </row>
    <row r="410" spans="1:16">
      <c r="A410" s="183">
        <v>20160418</v>
      </c>
      <c r="B410" s="183" t="s">
        <v>4519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4811</v>
      </c>
      <c r="I410" s="398" t="s">
        <v>4751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4324</v>
      </c>
    </row>
    <row r="411" spans="1:16">
      <c r="A411" s="183">
        <v>20160503</v>
      </c>
      <c r="B411" s="183" t="s">
        <v>4522</v>
      </c>
      <c r="C411" s="183" t="s">
        <v>4202</v>
      </c>
      <c r="E411" s="183">
        <v>19500</v>
      </c>
      <c r="F411" s="183">
        <v>975</v>
      </c>
      <c r="G411" s="563">
        <f t="shared" si="35"/>
        <v>20475</v>
      </c>
      <c r="H411" s="399" t="s">
        <v>4813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4309</v>
      </c>
    </row>
    <row r="412" spans="1:16">
      <c r="A412" s="183">
        <v>20160503</v>
      </c>
      <c r="B412" s="183" t="s">
        <v>4523</v>
      </c>
      <c r="C412" s="183" t="s">
        <v>4001</v>
      </c>
      <c r="E412" s="183">
        <v>19500</v>
      </c>
      <c r="F412" s="183">
        <v>975</v>
      </c>
      <c r="G412" s="563">
        <f t="shared" si="35"/>
        <v>20475</v>
      </c>
      <c r="H412" s="399" t="s">
        <v>4813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4311</v>
      </c>
    </row>
    <row r="413" spans="1:16">
      <c r="A413" s="183">
        <v>20160503</v>
      </c>
      <c r="B413" s="183" t="s">
        <v>4524</v>
      </c>
      <c r="C413" s="199" t="s">
        <v>4001</v>
      </c>
      <c r="E413" s="199">
        <v>15600</v>
      </c>
      <c r="F413" s="183">
        <v>780</v>
      </c>
      <c r="G413" s="563">
        <f t="shared" si="35"/>
        <v>16380</v>
      </c>
      <c r="H413" s="399" t="s">
        <v>4813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4311</v>
      </c>
    </row>
    <row r="414" spans="1:16">
      <c r="A414" s="183">
        <v>20160503</v>
      </c>
      <c r="B414" s="183" t="s">
        <v>4525</v>
      </c>
      <c r="C414" s="199" t="s">
        <v>4205</v>
      </c>
      <c r="E414" s="199">
        <v>19500</v>
      </c>
      <c r="F414" s="183">
        <v>975</v>
      </c>
      <c r="G414" s="563">
        <f t="shared" si="35"/>
        <v>20475</v>
      </c>
      <c r="H414" s="399" t="s">
        <v>4811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4314</v>
      </c>
    </row>
    <row r="415" spans="1:16">
      <c r="A415" s="183">
        <v>20160503</v>
      </c>
      <c r="B415" s="183" t="s">
        <v>4526</v>
      </c>
      <c r="C415" s="199" t="s">
        <v>4057</v>
      </c>
      <c r="E415" s="199">
        <v>19500</v>
      </c>
      <c r="F415" s="183">
        <v>975</v>
      </c>
      <c r="G415" s="563">
        <f t="shared" si="35"/>
        <v>20475</v>
      </c>
      <c r="H415" s="399" t="s">
        <v>4814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4332</v>
      </c>
    </row>
    <row r="416" spans="1:16">
      <c r="A416" s="183">
        <v>20160503</v>
      </c>
      <c r="B416" s="183" t="s">
        <v>4527</v>
      </c>
      <c r="C416" s="183" t="s">
        <v>4316</v>
      </c>
      <c r="E416" s="199">
        <v>15600</v>
      </c>
      <c r="F416" s="183">
        <v>780</v>
      </c>
      <c r="G416" s="563">
        <f t="shared" si="35"/>
        <v>16380</v>
      </c>
      <c r="H416" s="399" t="s">
        <v>4815</v>
      </c>
      <c r="I416" s="398" t="s">
        <v>4677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4317</v>
      </c>
    </row>
    <row r="417" spans="1:16">
      <c r="A417" s="183">
        <v>20160513</v>
      </c>
      <c r="B417" s="183" t="s">
        <v>4528</v>
      </c>
      <c r="C417" s="199" t="s">
        <v>4529</v>
      </c>
      <c r="E417" s="199">
        <v>96000</v>
      </c>
      <c r="F417" s="183">
        <v>4800</v>
      </c>
      <c r="G417" s="563">
        <f t="shared" si="35"/>
        <v>100800</v>
      </c>
      <c r="H417" s="399" t="s">
        <v>4303</v>
      </c>
      <c r="I417" s="398" t="s">
        <v>4818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4541</v>
      </c>
    </row>
    <row r="418" spans="1:16">
      <c r="A418" s="183">
        <v>20160517</v>
      </c>
      <c r="B418" s="183" t="s">
        <v>4530</v>
      </c>
      <c r="C418" s="199" t="s">
        <v>4531</v>
      </c>
      <c r="E418" s="199">
        <v>108000</v>
      </c>
      <c r="F418" s="183">
        <v>5400</v>
      </c>
      <c r="G418" s="563">
        <f t="shared" si="35"/>
        <v>113400</v>
      </c>
      <c r="H418" s="399" t="s">
        <v>4303</v>
      </c>
      <c r="I418" s="398" t="s">
        <v>4819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4542</v>
      </c>
    </row>
    <row r="419" spans="1:16">
      <c r="A419" s="183">
        <v>20160601</v>
      </c>
      <c r="B419" s="183" t="s">
        <v>4532</v>
      </c>
      <c r="C419" s="199" t="s">
        <v>4410</v>
      </c>
      <c r="E419" s="199">
        <v>132000</v>
      </c>
      <c r="F419" s="183">
        <v>6600</v>
      </c>
      <c r="G419" s="563">
        <f t="shared" si="35"/>
        <v>138600</v>
      </c>
      <c r="H419" s="399" t="s">
        <v>4303</v>
      </c>
      <c r="I419" s="398" t="s">
        <v>4820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4411</v>
      </c>
    </row>
    <row r="420" spans="1:16">
      <c r="A420" s="183">
        <v>20160601</v>
      </c>
      <c r="B420" s="183" t="s">
        <v>4533</v>
      </c>
      <c r="C420" s="199" t="s">
        <v>4410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4823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4411</v>
      </c>
    </row>
    <row r="421" spans="1:16">
      <c r="A421" s="183">
        <v>20160614</v>
      </c>
      <c r="B421" s="183" t="s">
        <v>4534</v>
      </c>
      <c r="C421" s="199" t="s">
        <v>4340</v>
      </c>
      <c r="E421" s="199">
        <v>13500</v>
      </c>
      <c r="F421" s="183">
        <v>675</v>
      </c>
      <c r="G421" s="563">
        <f t="shared" si="35"/>
        <v>14175</v>
      </c>
      <c r="H421" s="399" t="s">
        <v>4814</v>
      </c>
      <c r="I421" s="398" t="s">
        <v>4250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4341</v>
      </c>
    </row>
    <row r="422" spans="1:16">
      <c r="A422" s="183">
        <v>20160614</v>
      </c>
      <c r="B422" s="183" t="s">
        <v>4535</v>
      </c>
      <c r="C422" s="199" t="s">
        <v>4319</v>
      </c>
      <c r="E422" s="199">
        <v>12857</v>
      </c>
      <c r="F422" s="183">
        <v>643</v>
      </c>
      <c r="G422" s="563">
        <f t="shared" si="35"/>
        <v>13500</v>
      </c>
      <c r="H422" s="399" t="s">
        <v>4812</v>
      </c>
      <c r="I422" s="398" t="s">
        <v>4263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4320</v>
      </c>
    </row>
    <row r="423" spans="1:16">
      <c r="A423" s="183">
        <v>20160614</v>
      </c>
      <c r="B423" s="183" t="s">
        <v>4536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4764</v>
      </c>
      <c r="I423" s="398" t="s">
        <v>4760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4322</v>
      </c>
    </row>
    <row r="424" spans="1:16">
      <c r="A424" s="183">
        <v>20160615</v>
      </c>
      <c r="B424" s="183" t="s">
        <v>4537</v>
      </c>
      <c r="C424" s="199" t="s">
        <v>4538</v>
      </c>
      <c r="E424" s="199">
        <v>96000</v>
      </c>
      <c r="F424" s="183">
        <v>4800</v>
      </c>
      <c r="G424" s="563">
        <f t="shared" si="35"/>
        <v>100800</v>
      </c>
      <c r="H424" s="399" t="s">
        <v>4303</v>
      </c>
      <c r="I424" s="398" t="s">
        <v>4826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4543</v>
      </c>
    </row>
    <row r="425" spans="1:16">
      <c r="A425" s="183">
        <v>20160623</v>
      </c>
      <c r="B425" s="183" t="s">
        <v>4539</v>
      </c>
      <c r="C425" s="199" t="s">
        <v>4540</v>
      </c>
      <c r="E425" s="199">
        <v>100800</v>
      </c>
      <c r="F425" s="183">
        <v>5040</v>
      </c>
      <c r="G425" s="563">
        <f t="shared" si="35"/>
        <v>105840</v>
      </c>
      <c r="H425" s="399" t="s">
        <v>4303</v>
      </c>
      <c r="I425" s="398" t="s">
        <v>4827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4544</v>
      </c>
    </row>
    <row r="426" spans="1:16">
      <c r="A426" s="183">
        <v>20160719</v>
      </c>
      <c r="B426" s="183" t="s">
        <v>4545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4812</v>
      </c>
      <c r="I426" s="398" t="s">
        <v>4752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4324</v>
      </c>
    </row>
    <row r="427" spans="1:16">
      <c r="A427" s="183">
        <v>20160801</v>
      </c>
      <c r="B427" s="183" t="s">
        <v>4546</v>
      </c>
      <c r="C427" s="199" t="s">
        <v>4837</v>
      </c>
      <c r="E427" s="199">
        <v>43200</v>
      </c>
      <c r="F427" s="183">
        <v>2160</v>
      </c>
      <c r="G427" s="563">
        <f t="shared" si="35"/>
        <v>45360</v>
      </c>
      <c r="H427" s="399" t="s">
        <v>5265</v>
      </c>
      <c r="I427" s="343" t="s">
        <v>5266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4554</v>
      </c>
    </row>
    <row r="428" spans="1:16">
      <c r="A428" s="183">
        <v>20160802</v>
      </c>
      <c r="B428" s="183" t="s">
        <v>4547</v>
      </c>
      <c r="C428" s="199" t="s">
        <v>4202</v>
      </c>
      <c r="E428" s="199">
        <v>19500</v>
      </c>
      <c r="F428" s="183">
        <v>975</v>
      </c>
      <c r="G428" s="563">
        <f t="shared" si="35"/>
        <v>20475</v>
      </c>
      <c r="H428" s="399" t="s">
        <v>4824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4309</v>
      </c>
    </row>
    <row r="429" spans="1:16">
      <c r="A429" s="183">
        <v>20160802</v>
      </c>
      <c r="B429" s="183" t="s">
        <v>4548</v>
      </c>
      <c r="C429" s="199" t="s">
        <v>4001</v>
      </c>
      <c r="E429" s="199">
        <v>19500</v>
      </c>
      <c r="F429" s="183">
        <v>975</v>
      </c>
      <c r="G429" s="563">
        <f t="shared" si="35"/>
        <v>20475</v>
      </c>
      <c r="H429" s="399" t="s">
        <v>4824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4311</v>
      </c>
    </row>
    <row r="430" spans="1:16">
      <c r="A430" s="183">
        <v>20160802</v>
      </c>
      <c r="B430" s="183" t="s">
        <v>4549</v>
      </c>
      <c r="C430" s="183" t="s">
        <v>4001</v>
      </c>
      <c r="E430" s="199">
        <v>15600</v>
      </c>
      <c r="F430" s="183">
        <v>780</v>
      </c>
      <c r="G430" s="563">
        <f t="shared" si="35"/>
        <v>16380</v>
      </c>
      <c r="H430" s="399" t="s">
        <v>4824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4311</v>
      </c>
    </row>
    <row r="431" spans="1:16">
      <c r="A431" s="183">
        <v>20160802</v>
      </c>
      <c r="B431" s="183" t="s">
        <v>4550</v>
      </c>
      <c r="C431" s="199" t="s">
        <v>4205</v>
      </c>
      <c r="E431" s="199">
        <v>19500</v>
      </c>
      <c r="F431" s="183">
        <v>975</v>
      </c>
      <c r="G431" s="563">
        <f t="shared" si="35"/>
        <v>20475</v>
      </c>
      <c r="H431" s="399" t="s">
        <v>4812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4314</v>
      </c>
    </row>
    <row r="432" spans="1:16">
      <c r="A432" s="183">
        <v>20160802</v>
      </c>
      <c r="B432" s="183" t="s">
        <v>4551</v>
      </c>
      <c r="C432" s="199" t="s">
        <v>4057</v>
      </c>
      <c r="E432" s="199">
        <v>19500</v>
      </c>
      <c r="F432" s="183">
        <v>975</v>
      </c>
      <c r="G432" s="563">
        <f t="shared" si="35"/>
        <v>20475</v>
      </c>
      <c r="H432" s="399" t="s">
        <v>4813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4332</v>
      </c>
    </row>
    <row r="433" spans="1:17">
      <c r="A433" s="183">
        <v>20160802</v>
      </c>
      <c r="B433" s="183" t="s">
        <v>4552</v>
      </c>
      <c r="C433" s="199" t="s">
        <v>4316</v>
      </c>
      <c r="E433" s="199">
        <v>15600</v>
      </c>
      <c r="F433" s="183">
        <v>780</v>
      </c>
      <c r="G433" s="563">
        <f t="shared" si="35"/>
        <v>16380</v>
      </c>
      <c r="H433" s="399" t="s">
        <v>4816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4317</v>
      </c>
    </row>
    <row r="434" spans="1:17">
      <c r="A434" s="183">
        <v>20160804</v>
      </c>
      <c r="B434" s="183" t="s">
        <v>4553</v>
      </c>
      <c r="C434" s="199" t="s">
        <v>4205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4762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4314</v>
      </c>
    </row>
    <row r="435" spans="1:17">
      <c r="A435" s="183">
        <v>20160901</v>
      </c>
      <c r="B435" s="183" t="s">
        <v>4555</v>
      </c>
      <c r="C435" s="183" t="s">
        <v>4556</v>
      </c>
      <c r="E435" s="183">
        <v>86400</v>
      </c>
      <c r="F435" s="183">
        <v>4320</v>
      </c>
      <c r="G435" s="563">
        <f t="shared" si="35"/>
        <v>90720</v>
      </c>
      <c r="H435" s="399" t="s">
        <v>4303</v>
      </c>
      <c r="I435" s="398" t="s">
        <v>4828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4561</v>
      </c>
    </row>
    <row r="436" spans="1:17">
      <c r="A436" s="183">
        <v>20160907</v>
      </c>
      <c r="B436" s="183" t="s">
        <v>4557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4825</v>
      </c>
      <c r="I436" s="398" t="s">
        <v>4765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4322</v>
      </c>
    </row>
    <row r="437" spans="1:17">
      <c r="A437" s="183">
        <v>20160907</v>
      </c>
      <c r="B437" s="183" t="s">
        <v>4558</v>
      </c>
      <c r="C437" s="199" t="s">
        <v>4340</v>
      </c>
      <c r="E437" s="199">
        <v>13500</v>
      </c>
      <c r="F437" s="183">
        <v>675</v>
      </c>
      <c r="G437" s="563">
        <f t="shared" si="35"/>
        <v>14175</v>
      </c>
      <c r="H437" s="399" t="s">
        <v>4813</v>
      </c>
      <c r="I437" s="398" t="s">
        <v>4766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4341</v>
      </c>
    </row>
    <row r="438" spans="1:17">
      <c r="A438" s="183">
        <v>20160907</v>
      </c>
      <c r="B438" s="183" t="s">
        <v>4559</v>
      </c>
      <c r="C438" s="199" t="s">
        <v>4319</v>
      </c>
      <c r="E438" s="199">
        <v>12857</v>
      </c>
      <c r="F438" s="183">
        <v>643</v>
      </c>
      <c r="G438" s="563">
        <f t="shared" si="35"/>
        <v>13500</v>
      </c>
      <c r="H438" s="399" t="s">
        <v>4814</v>
      </c>
      <c r="I438" s="398" t="s">
        <v>4265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4320</v>
      </c>
    </row>
    <row r="439" spans="1:17">
      <c r="A439" s="183">
        <v>20161011</v>
      </c>
      <c r="B439" s="183" t="s">
        <v>4560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4814</v>
      </c>
      <c r="I439" s="398" t="s">
        <v>4752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4324</v>
      </c>
    </row>
    <row r="440" spans="1:17">
      <c r="A440" s="183">
        <v>20161101</v>
      </c>
      <c r="B440" s="183" t="s">
        <v>4562</v>
      </c>
      <c r="C440" s="183" t="s">
        <v>4202</v>
      </c>
      <c r="E440" s="183">
        <v>19500</v>
      </c>
      <c r="F440" s="183">
        <v>975</v>
      </c>
      <c r="G440" s="563">
        <f t="shared" si="35"/>
        <v>20475</v>
      </c>
      <c r="H440" s="399" t="s">
        <v>4331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4309</v>
      </c>
    </row>
    <row r="441" spans="1:17">
      <c r="A441" s="183">
        <v>20161101</v>
      </c>
      <c r="B441" s="183" t="s">
        <v>4563</v>
      </c>
      <c r="C441" s="183" t="s">
        <v>4001</v>
      </c>
      <c r="E441" s="183">
        <v>19500</v>
      </c>
      <c r="F441" s="183">
        <v>975</v>
      </c>
      <c r="G441" s="563">
        <f t="shared" si="35"/>
        <v>20475</v>
      </c>
      <c r="H441" s="399" t="s">
        <v>4331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4311</v>
      </c>
    </row>
    <row r="442" spans="1:17">
      <c r="A442" s="183">
        <v>20161101</v>
      </c>
      <c r="B442" s="183" t="s">
        <v>4564</v>
      </c>
      <c r="C442" s="199" t="s">
        <v>4001</v>
      </c>
      <c r="E442" s="199">
        <v>15600</v>
      </c>
      <c r="F442" s="183">
        <v>780</v>
      </c>
      <c r="G442" s="563">
        <f t="shared" si="35"/>
        <v>16380</v>
      </c>
      <c r="H442" s="399" t="s">
        <v>4331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4311</v>
      </c>
    </row>
    <row r="443" spans="1:17">
      <c r="A443" s="183">
        <v>20161101</v>
      </c>
      <c r="B443" s="183" t="s">
        <v>4565</v>
      </c>
      <c r="C443" s="199" t="s">
        <v>4202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4191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4309</v>
      </c>
    </row>
    <row r="444" spans="1:17">
      <c r="A444" s="183">
        <v>20161101</v>
      </c>
      <c r="B444" s="183" t="s">
        <v>4566</v>
      </c>
      <c r="C444" s="199" t="s">
        <v>4001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4311</v>
      </c>
    </row>
    <row r="445" spans="1:17">
      <c r="A445" s="183">
        <v>20161102</v>
      </c>
      <c r="B445" s="183" t="s">
        <v>4567</v>
      </c>
      <c r="C445" s="199" t="s">
        <v>4568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4577</v>
      </c>
    </row>
    <row r="446" spans="1:17">
      <c r="A446" s="183">
        <v>20161102</v>
      </c>
      <c r="B446" s="183" t="s">
        <v>4569</v>
      </c>
      <c r="C446" s="199" t="s">
        <v>4316</v>
      </c>
      <c r="E446" s="199">
        <v>15600</v>
      </c>
      <c r="F446" s="183">
        <v>780</v>
      </c>
      <c r="G446" s="563">
        <f t="shared" si="35"/>
        <v>16380</v>
      </c>
      <c r="H446" s="399" t="s">
        <v>4817</v>
      </c>
      <c r="I446" s="398" t="s">
        <v>4610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4317</v>
      </c>
    </row>
    <row r="447" spans="1:17">
      <c r="A447" s="183">
        <v>20161121</v>
      </c>
      <c r="B447" s="183" t="s">
        <v>4570</v>
      </c>
      <c r="C447" s="623" t="s">
        <v>2692</v>
      </c>
      <c r="E447" s="199">
        <v>108000</v>
      </c>
      <c r="F447" s="183">
        <v>5400</v>
      </c>
      <c r="G447" s="563">
        <f t="shared" si="35"/>
        <v>113400</v>
      </c>
      <c r="H447" s="399" t="s">
        <v>5621</v>
      </c>
      <c r="I447" s="398" t="s">
        <v>5622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4578</v>
      </c>
      <c r="Q447" s="403" t="s">
        <v>5581</v>
      </c>
    </row>
    <row r="448" spans="1:17">
      <c r="A448" s="183">
        <v>20161128</v>
      </c>
      <c r="B448" s="183" t="s">
        <v>4571</v>
      </c>
      <c r="C448" s="199" t="s">
        <v>4205</v>
      </c>
      <c r="E448" s="199">
        <v>19500</v>
      </c>
      <c r="F448" s="183">
        <v>975</v>
      </c>
      <c r="G448" s="563">
        <f t="shared" si="35"/>
        <v>20475</v>
      </c>
      <c r="H448" s="399" t="s">
        <v>4814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4314</v>
      </c>
    </row>
    <row r="449" spans="1:16">
      <c r="A449" s="183">
        <v>20161128</v>
      </c>
      <c r="B449" s="183" t="s">
        <v>4572</v>
      </c>
      <c r="C449" s="199" t="s">
        <v>4057</v>
      </c>
      <c r="E449" s="199">
        <v>19500</v>
      </c>
      <c r="F449" s="183">
        <v>975</v>
      </c>
      <c r="G449" s="563">
        <f t="shared" si="35"/>
        <v>20475</v>
      </c>
      <c r="H449" s="399" t="s">
        <v>4824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4332</v>
      </c>
    </row>
    <row r="450" spans="1:16">
      <c r="A450" s="183">
        <v>20161206</v>
      </c>
      <c r="B450" s="183" t="s">
        <v>4573</v>
      </c>
      <c r="C450" s="199" t="s">
        <v>3826</v>
      </c>
      <c r="E450" s="199">
        <v>13500</v>
      </c>
      <c r="F450" s="183">
        <v>675</v>
      </c>
      <c r="G450" s="563">
        <f t="shared" si="35"/>
        <v>14175</v>
      </c>
      <c r="H450" s="399" t="s">
        <v>4824</v>
      </c>
      <c r="I450" s="398" t="s">
        <v>5274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4341</v>
      </c>
    </row>
    <row r="451" spans="1:16">
      <c r="A451" s="183">
        <v>20161206</v>
      </c>
      <c r="B451" s="183" t="s">
        <v>4574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4813</v>
      </c>
      <c r="I451" s="398" t="s">
        <v>5275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4320</v>
      </c>
    </row>
    <row r="452" spans="1:16">
      <c r="A452" s="183">
        <v>20161206</v>
      </c>
      <c r="B452" s="183" t="s">
        <v>4575</v>
      </c>
      <c r="C452" s="199" t="s">
        <v>2422</v>
      </c>
      <c r="E452" s="199">
        <v>13500</v>
      </c>
      <c r="F452" s="183">
        <v>675</v>
      </c>
      <c r="G452" s="563">
        <f t="shared" si="35"/>
        <v>14175</v>
      </c>
      <c r="H452" s="399" t="s">
        <v>4811</v>
      </c>
      <c r="I452" s="398" t="s">
        <v>5273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4322</v>
      </c>
    </row>
    <row r="453" spans="1:16">
      <c r="A453" s="183">
        <v>20161115</v>
      </c>
      <c r="B453" s="183" t="s">
        <v>4576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15210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4837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5172</v>
      </c>
      <c r="D458" s="348" t="s">
        <v>2378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5173</v>
      </c>
      <c r="C459" s="183" t="s">
        <v>4272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4331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4397</v>
      </c>
    </row>
    <row r="460" spans="1:16">
      <c r="A460" s="183">
        <v>20170105</v>
      </c>
      <c r="B460" s="183" t="s">
        <v>5174</v>
      </c>
      <c r="C460" s="183" t="s">
        <v>4272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4764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4397</v>
      </c>
    </row>
    <row r="461" spans="1:16">
      <c r="A461" s="183">
        <v>20170105</v>
      </c>
      <c r="B461" s="183" t="s">
        <v>5175</v>
      </c>
      <c r="C461" s="183" t="s">
        <v>4272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4397</v>
      </c>
    </row>
    <row r="462" spans="1:16">
      <c r="A462" s="183">
        <v>20170105</v>
      </c>
      <c r="B462" s="183" t="s">
        <v>5176</v>
      </c>
      <c r="C462" s="183" t="s">
        <v>4272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4397</v>
      </c>
    </row>
    <row r="463" spans="1:16">
      <c r="A463" s="183">
        <v>20170105</v>
      </c>
      <c r="B463" s="183" t="s">
        <v>5177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5274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4324</v>
      </c>
    </row>
    <row r="464" spans="1:16">
      <c r="A464" s="183">
        <v>20170207</v>
      </c>
      <c r="B464" s="183" t="s">
        <v>5178</v>
      </c>
      <c r="C464" s="199" t="s">
        <v>4202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4309</v>
      </c>
    </row>
    <row r="465" spans="1:17">
      <c r="A465" s="183">
        <v>20170207</v>
      </c>
      <c r="B465" s="183" t="s">
        <v>5179</v>
      </c>
      <c r="C465" s="199" t="s">
        <v>4001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4311</v>
      </c>
    </row>
    <row r="466" spans="1:17">
      <c r="A466" s="183">
        <v>20170207</v>
      </c>
      <c r="B466" s="183" t="s">
        <v>5180</v>
      </c>
      <c r="C466" s="199" t="s">
        <v>4001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4311</v>
      </c>
    </row>
    <row r="467" spans="1:17">
      <c r="A467" s="183">
        <v>20170207</v>
      </c>
      <c r="B467" s="183" t="s">
        <v>5181</v>
      </c>
      <c r="C467" s="199" t="s">
        <v>4205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4314</v>
      </c>
    </row>
    <row r="468" spans="1:17">
      <c r="A468" s="183">
        <v>20170207</v>
      </c>
      <c r="B468" s="183" t="s">
        <v>5182</v>
      </c>
      <c r="C468" s="199" t="s">
        <v>4316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4317</v>
      </c>
    </row>
    <row r="469" spans="1:17">
      <c r="A469" s="183">
        <v>20170208</v>
      </c>
      <c r="B469" s="183" t="s">
        <v>5183</v>
      </c>
      <c r="C469" s="199" t="s">
        <v>4057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4332</v>
      </c>
    </row>
    <row r="470" spans="1:17">
      <c r="A470" s="183">
        <v>20170208</v>
      </c>
      <c r="B470" s="183" t="s">
        <v>5184</v>
      </c>
      <c r="C470" s="199" t="s">
        <v>5185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4303</v>
      </c>
      <c r="I470" s="398" t="s">
        <v>5623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5186</v>
      </c>
    </row>
    <row r="471" spans="1:17">
      <c r="A471" s="183">
        <v>20170301</v>
      </c>
      <c r="B471" s="183" t="s">
        <v>5187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5277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4322</v>
      </c>
    </row>
    <row r="472" spans="1:17">
      <c r="A472" s="183">
        <v>20170301</v>
      </c>
      <c r="B472" s="183" t="s">
        <v>5188</v>
      </c>
      <c r="C472" s="183" t="s">
        <v>4319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5276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4320</v>
      </c>
    </row>
    <row r="473" spans="1:17">
      <c r="A473" s="183">
        <v>20170308</v>
      </c>
      <c r="B473" s="183" t="s">
        <v>5189</v>
      </c>
      <c r="C473" s="183" t="s">
        <v>5190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4303</v>
      </c>
      <c r="I473" s="398" t="s">
        <v>5624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5203</v>
      </c>
    </row>
    <row r="474" spans="1:17">
      <c r="A474" s="183">
        <v>20170322</v>
      </c>
      <c r="B474" s="183" t="s">
        <v>5191</v>
      </c>
      <c r="C474" s="183" t="s">
        <v>5192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4303</v>
      </c>
      <c r="I474" s="398" t="s">
        <v>5625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5204</v>
      </c>
    </row>
    <row r="475" spans="1:17">
      <c r="A475" s="183">
        <v>20170329</v>
      </c>
      <c r="B475" s="183" t="s">
        <v>5193</v>
      </c>
      <c r="C475" s="199" t="s">
        <v>4568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4303</v>
      </c>
      <c r="I475" s="398" t="s">
        <v>5626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4577</v>
      </c>
    </row>
    <row r="476" spans="1:17">
      <c r="A476" s="183">
        <v>20170405</v>
      </c>
      <c r="B476" s="183" t="s">
        <v>5194</v>
      </c>
      <c r="C476" s="199" t="s">
        <v>5195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4303</v>
      </c>
      <c r="I476" s="398" t="s">
        <v>5627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5205</v>
      </c>
    </row>
    <row r="477" spans="1:17">
      <c r="A477" s="183">
        <v>20170406</v>
      </c>
      <c r="B477" s="183" t="s">
        <v>5196</v>
      </c>
      <c r="C477" s="199" t="s">
        <v>2689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4303</v>
      </c>
      <c r="I477" s="398" t="s">
        <v>5628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5206</v>
      </c>
      <c r="Q477" s="628" t="s">
        <v>5436</v>
      </c>
    </row>
    <row r="478" spans="1:17">
      <c r="A478" s="183">
        <v>20170407</v>
      </c>
      <c r="B478" s="183" t="s">
        <v>5197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5278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4324</v>
      </c>
    </row>
    <row r="479" spans="1:17">
      <c r="A479" s="183">
        <v>20170407</v>
      </c>
      <c r="B479" s="183" t="s">
        <v>5198</v>
      </c>
      <c r="C479" s="199" t="s">
        <v>4039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4303</v>
      </c>
      <c r="I479" s="398" t="s">
        <v>5629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4335</v>
      </c>
    </row>
    <row r="480" spans="1:17">
      <c r="A480" s="183">
        <v>20170409</v>
      </c>
      <c r="B480" s="183" t="s">
        <v>5199</v>
      </c>
      <c r="C480" s="199" t="s">
        <v>4076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4303</v>
      </c>
      <c r="I480" s="398" t="s">
        <v>5630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4338</v>
      </c>
    </row>
    <row r="481" spans="1:17">
      <c r="A481" s="183">
        <v>20170419</v>
      </c>
      <c r="B481" s="183" t="s">
        <v>5200</v>
      </c>
      <c r="C481" s="815" t="s">
        <v>2423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5377</v>
      </c>
      <c r="I481" s="814" t="s">
        <v>15240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4347</v>
      </c>
      <c r="Q481" s="400" t="s">
        <v>5287</v>
      </c>
    </row>
    <row r="482" spans="1:17">
      <c r="A482" s="183">
        <v>20170426</v>
      </c>
      <c r="B482" s="183" t="s">
        <v>5201</v>
      </c>
      <c r="C482" s="199" t="s">
        <v>5202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5403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5207</v>
      </c>
      <c r="Q482" s="403" t="s">
        <v>5670</v>
      </c>
    </row>
    <row r="483" spans="1:17">
      <c r="A483" s="183">
        <v>20170502</v>
      </c>
      <c r="B483" s="183" t="s">
        <v>5208</v>
      </c>
      <c r="C483" s="183" t="s">
        <v>5209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5223</v>
      </c>
    </row>
    <row r="484" spans="1:17">
      <c r="A484" s="183">
        <v>20170502</v>
      </c>
      <c r="B484" s="183" t="s">
        <v>5210</v>
      </c>
      <c r="C484" s="183" t="s">
        <v>5209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5223</v>
      </c>
      <c r="Q484" s="403" t="s">
        <v>5472</v>
      </c>
    </row>
    <row r="485" spans="1:17">
      <c r="A485" s="183">
        <v>20170502</v>
      </c>
      <c r="B485" s="183" t="s">
        <v>5211</v>
      </c>
      <c r="C485" s="183" t="s">
        <v>5209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4809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5223</v>
      </c>
      <c r="Q485" s="403" t="s">
        <v>5668</v>
      </c>
    </row>
    <row r="486" spans="1:17">
      <c r="A486" s="183">
        <v>20170508</v>
      </c>
      <c r="B486" s="183" t="s">
        <v>5212</v>
      </c>
      <c r="C486" s="183" t="s">
        <v>4202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4309</v>
      </c>
    </row>
    <row r="487" spans="1:17">
      <c r="A487" s="183">
        <v>20170508</v>
      </c>
      <c r="B487" s="183" t="s">
        <v>5213</v>
      </c>
      <c r="C487" s="199" t="s">
        <v>4001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4311</v>
      </c>
    </row>
    <row r="488" spans="1:17">
      <c r="A488" s="183">
        <v>20170508</v>
      </c>
      <c r="B488" s="183" t="s">
        <v>5214</v>
      </c>
      <c r="C488" s="199" t="s">
        <v>4001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4311</v>
      </c>
    </row>
    <row r="489" spans="1:17">
      <c r="A489" s="183">
        <v>20170508</v>
      </c>
      <c r="B489" s="183" t="s">
        <v>5215</v>
      </c>
      <c r="C489" s="199" t="s">
        <v>4205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4314</v>
      </c>
    </row>
    <row r="490" spans="1:17">
      <c r="A490" s="183">
        <v>20170508</v>
      </c>
      <c r="B490" s="183" t="s">
        <v>5216</v>
      </c>
      <c r="C490" s="199" t="s">
        <v>4057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4332</v>
      </c>
    </row>
    <row r="491" spans="1:17" s="751" customFormat="1">
      <c r="A491" s="745"/>
      <c r="B491" s="745" t="s">
        <v>5217</v>
      </c>
      <c r="C491" s="745" t="s">
        <v>5218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5219</v>
      </c>
      <c r="C492" s="199" t="s">
        <v>4114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4303</v>
      </c>
      <c r="I492" s="398" t="s">
        <v>5631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4344</v>
      </c>
    </row>
    <row r="493" spans="1:17">
      <c r="A493" s="183">
        <v>20170515</v>
      </c>
      <c r="B493" s="183" t="s">
        <v>5220</v>
      </c>
      <c r="C493" s="199" t="s">
        <v>4316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4317</v>
      </c>
    </row>
    <row r="494" spans="1:17">
      <c r="A494" s="183">
        <v>20170605</v>
      </c>
      <c r="B494" s="183" t="s">
        <v>5221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5279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4322</v>
      </c>
    </row>
    <row r="495" spans="1:17">
      <c r="A495" s="183">
        <v>20170612</v>
      </c>
      <c r="B495" s="183" t="s">
        <v>5222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4303</v>
      </c>
      <c r="I495" s="398" t="s">
        <v>5632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4329</v>
      </c>
    </row>
    <row r="496" spans="1:17">
      <c r="A496" s="183">
        <v>20170703</v>
      </c>
      <c r="B496" s="183" t="s">
        <v>5224</v>
      </c>
      <c r="C496" s="183" t="s">
        <v>4340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5280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4341</v>
      </c>
    </row>
    <row r="497" spans="1:16">
      <c r="A497" s="183">
        <v>20170717</v>
      </c>
      <c r="B497" s="183" t="s">
        <v>5225</v>
      </c>
      <c r="C497" s="183" t="s">
        <v>4183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4303</v>
      </c>
      <c r="I497" s="398" t="s">
        <v>5633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4370</v>
      </c>
    </row>
    <row r="498" spans="1:16">
      <c r="A498" s="183">
        <v>20170801</v>
      </c>
      <c r="B498" s="183" t="s">
        <v>5226</v>
      </c>
      <c r="C498" s="183" t="s">
        <v>4202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4309</v>
      </c>
    </row>
    <row r="499" spans="1:16">
      <c r="A499" s="183">
        <v>20170801</v>
      </c>
      <c r="B499" s="183" t="s">
        <v>5227</v>
      </c>
      <c r="C499" s="183" t="s">
        <v>4001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4311</v>
      </c>
    </row>
    <row r="500" spans="1:16" s="751" customFormat="1">
      <c r="A500" s="745"/>
      <c r="B500" s="745" t="s">
        <v>5228</v>
      </c>
      <c r="C500" s="745" t="s">
        <v>5218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5229</v>
      </c>
      <c r="C501" s="199" t="s">
        <v>4001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4311</v>
      </c>
    </row>
    <row r="502" spans="1:16">
      <c r="A502" s="183">
        <v>20170801</v>
      </c>
      <c r="B502" s="183" t="s">
        <v>5230</v>
      </c>
      <c r="C502" s="199" t="s">
        <v>4057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4332</v>
      </c>
    </row>
    <row r="503" spans="1:16">
      <c r="A503" s="183">
        <v>20170801</v>
      </c>
      <c r="B503" s="183" t="s">
        <v>5231</v>
      </c>
      <c r="C503" s="199" t="s">
        <v>5209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5223</v>
      </c>
    </row>
    <row r="504" spans="1:16" s="751" customFormat="1">
      <c r="A504" s="745"/>
      <c r="B504" s="745" t="s">
        <v>5232</v>
      </c>
      <c r="C504" s="745" t="s">
        <v>5218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5233</v>
      </c>
      <c r="C505" s="199" t="s">
        <v>4316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4317</v>
      </c>
    </row>
    <row r="506" spans="1:16">
      <c r="A506" s="183">
        <v>20170807</v>
      </c>
      <c r="B506" s="183" t="s">
        <v>5234</v>
      </c>
      <c r="C506" s="199" t="s">
        <v>4340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5284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4341</v>
      </c>
    </row>
    <row r="507" spans="1:16">
      <c r="A507" s="183">
        <v>20170808</v>
      </c>
      <c r="B507" s="183" t="s">
        <v>5235</v>
      </c>
      <c r="C507" s="199" t="s">
        <v>5236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5270</v>
      </c>
      <c r="I507" s="398" t="s">
        <v>5281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4554</v>
      </c>
    </row>
    <row r="508" spans="1:16">
      <c r="A508" s="183">
        <v>20170809</v>
      </c>
      <c r="B508" s="183" t="s">
        <v>5237</v>
      </c>
      <c r="C508" s="199" t="s">
        <v>4150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4303</v>
      </c>
      <c r="I508" s="398" t="s">
        <v>5634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4359</v>
      </c>
    </row>
    <row r="509" spans="1:16">
      <c r="A509" s="183">
        <v>20170901</v>
      </c>
      <c r="B509" s="183" t="s">
        <v>5238</v>
      </c>
      <c r="C509" s="183" t="s">
        <v>4205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4314</v>
      </c>
    </row>
    <row r="510" spans="1:16">
      <c r="A510" s="183">
        <v>20170901</v>
      </c>
      <c r="B510" s="183" t="s">
        <v>5239</v>
      </c>
      <c r="C510" s="183" t="s">
        <v>4205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5272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4314</v>
      </c>
    </row>
    <row r="511" spans="1:16">
      <c r="A511" s="183">
        <v>20170901</v>
      </c>
      <c r="B511" s="183" t="s">
        <v>5240</v>
      </c>
      <c r="C511" s="183" t="s">
        <v>4231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5522</v>
      </c>
      <c r="I511" s="398" t="s">
        <v>5635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4395</v>
      </c>
    </row>
    <row r="512" spans="1:16">
      <c r="A512" s="183">
        <v>20170911</v>
      </c>
      <c r="B512" s="183" t="s">
        <v>5241</v>
      </c>
      <c r="C512" s="183" t="s">
        <v>4319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4294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4320</v>
      </c>
    </row>
    <row r="513" spans="1:16">
      <c r="A513" s="183">
        <v>20170914</v>
      </c>
      <c r="B513" s="183" t="s">
        <v>5242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5283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4324</v>
      </c>
    </row>
    <row r="514" spans="1:16">
      <c r="A514" s="183">
        <v>20170928</v>
      </c>
      <c r="B514" s="183" t="s">
        <v>5243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5288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4322</v>
      </c>
    </row>
    <row r="515" spans="1:16">
      <c r="A515" s="183">
        <v>20171023</v>
      </c>
      <c r="B515" s="183" t="s">
        <v>5244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4303</v>
      </c>
      <c r="I515" s="398" t="s">
        <v>5636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4385</v>
      </c>
    </row>
    <row r="516" spans="1:16">
      <c r="A516" s="183">
        <v>20171101</v>
      </c>
      <c r="B516" s="183" t="s">
        <v>5245</v>
      </c>
      <c r="C516" s="183" t="s">
        <v>4202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5290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4309</v>
      </c>
    </row>
    <row r="517" spans="1:16">
      <c r="A517" s="183">
        <v>20171101</v>
      </c>
      <c r="B517" s="183" t="s">
        <v>5246</v>
      </c>
      <c r="C517" s="183" t="s">
        <v>4001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5291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4311</v>
      </c>
    </row>
    <row r="518" spans="1:16">
      <c r="A518" s="183">
        <v>20171114</v>
      </c>
      <c r="B518" s="183" t="s">
        <v>5247</v>
      </c>
      <c r="C518" s="183" t="s">
        <v>4202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4309</v>
      </c>
    </row>
    <row r="519" spans="1:16">
      <c r="A519" s="183">
        <v>20171114</v>
      </c>
      <c r="B519" s="183" t="s">
        <v>5248</v>
      </c>
      <c r="C519" s="183" t="s">
        <v>4001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4311</v>
      </c>
    </row>
    <row r="520" spans="1:16">
      <c r="A520" s="183">
        <v>20171114</v>
      </c>
      <c r="B520" s="183" t="s">
        <v>5249</v>
      </c>
      <c r="C520" s="199" t="s">
        <v>4001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5250</v>
      </c>
      <c r="C521" s="199" t="s">
        <v>4205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4314</v>
      </c>
    </row>
    <row r="522" spans="1:16">
      <c r="A522" s="183">
        <v>20171114</v>
      </c>
      <c r="B522" s="183" t="s">
        <v>5251</v>
      </c>
      <c r="C522" s="199" t="s">
        <v>4057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4332</v>
      </c>
    </row>
    <row r="523" spans="1:16">
      <c r="A523" s="183">
        <v>20171114</v>
      </c>
      <c r="B523" s="183" t="s">
        <v>5252</v>
      </c>
      <c r="C523" s="199" t="s">
        <v>5209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5223</v>
      </c>
    </row>
    <row r="524" spans="1:16">
      <c r="A524" s="183">
        <v>20171114</v>
      </c>
      <c r="B524" s="183" t="s">
        <v>5253</v>
      </c>
      <c r="C524" s="199" t="s">
        <v>4316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4317</v>
      </c>
    </row>
    <row r="525" spans="1:16">
      <c r="A525" s="183">
        <v>20171114</v>
      </c>
      <c r="B525" s="183" t="s">
        <v>5254</v>
      </c>
      <c r="C525" s="199" t="s">
        <v>4340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5294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4341</v>
      </c>
    </row>
    <row r="526" spans="1:16">
      <c r="A526" s="183">
        <v>20171128</v>
      </c>
      <c r="B526" s="183" t="s">
        <v>5255</v>
      </c>
      <c r="C526" s="199" t="s">
        <v>4132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4303</v>
      </c>
      <c r="I526" s="398" t="s">
        <v>5637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4362</v>
      </c>
    </row>
    <row r="527" spans="1:16">
      <c r="A527" s="183">
        <v>20171219</v>
      </c>
      <c r="B527" s="183" t="s">
        <v>5256</v>
      </c>
      <c r="C527" s="199" t="s">
        <v>5209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5223</v>
      </c>
    </row>
    <row r="528" spans="1:16">
      <c r="A528" s="183">
        <v>20171220</v>
      </c>
      <c r="B528" s="183" t="s">
        <v>5257</v>
      </c>
      <c r="C528" s="199" t="s">
        <v>5209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5223</v>
      </c>
    </row>
    <row r="529" spans="1:16">
      <c r="A529" s="183">
        <v>20171221</v>
      </c>
      <c r="B529" s="183" t="s">
        <v>5258</v>
      </c>
      <c r="C529" s="199" t="s">
        <v>5209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5223</v>
      </c>
    </row>
    <row r="530" spans="1:16">
      <c r="A530" s="183">
        <v>20171222</v>
      </c>
      <c r="B530" s="183" t="s">
        <v>5259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3" spans="1:16" s="347" customFormat="1">
      <c r="A533" s="401" t="s">
        <v>5813</v>
      </c>
      <c r="D533" s="348" t="s">
        <v>2378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5814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4331</v>
      </c>
      <c r="I534" s="398" t="s">
        <v>5610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4324</v>
      </c>
    </row>
    <row r="535" spans="1:16">
      <c r="A535" s="183">
        <v>20180111</v>
      </c>
      <c r="B535" s="183" t="s">
        <v>5816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4824</v>
      </c>
      <c r="I535" s="398" t="s">
        <v>4656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4322</v>
      </c>
    </row>
    <row r="536" spans="1:16">
      <c r="A536" s="183">
        <v>20180111</v>
      </c>
      <c r="B536" s="183" t="s">
        <v>5818</v>
      </c>
      <c r="C536" s="183" t="s">
        <v>4319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4764</v>
      </c>
      <c r="I536" s="398" t="s">
        <v>5482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4320</v>
      </c>
    </row>
    <row r="537" spans="1:16">
      <c r="A537" s="183">
        <v>20180117</v>
      </c>
      <c r="B537" s="183" t="s">
        <v>5820</v>
      </c>
      <c r="C537" s="183" t="s">
        <v>4410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4303</v>
      </c>
      <c r="I537" s="398" t="s">
        <v>10072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4411</v>
      </c>
    </row>
    <row r="538" spans="1:16">
      <c r="A538" s="183">
        <v>20180118</v>
      </c>
      <c r="B538" s="183" t="s">
        <v>5822</v>
      </c>
      <c r="C538" s="199" t="s">
        <v>4518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4303</v>
      </c>
      <c r="I538" s="398" t="s">
        <v>10073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4521</v>
      </c>
    </row>
    <row r="539" spans="1:16">
      <c r="A539" s="183">
        <v>20180118</v>
      </c>
      <c r="B539" s="183" t="s">
        <v>5824</v>
      </c>
      <c r="C539" s="199" t="s">
        <v>4283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4303</v>
      </c>
      <c r="I539" s="398" t="s">
        <v>10071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4408</v>
      </c>
    </row>
    <row r="540" spans="1:16">
      <c r="A540" s="183">
        <v>20180201</v>
      </c>
      <c r="B540" s="183" t="s">
        <v>5826</v>
      </c>
      <c r="C540" s="199" t="s">
        <v>4272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4812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4397</v>
      </c>
    </row>
    <row r="541" spans="1:16">
      <c r="A541" s="183">
        <v>20180201</v>
      </c>
      <c r="B541" s="183" t="s">
        <v>5828</v>
      </c>
      <c r="C541" s="199" t="s">
        <v>4272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4814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4397</v>
      </c>
    </row>
    <row r="542" spans="1:16">
      <c r="A542" s="183">
        <v>20180201</v>
      </c>
      <c r="B542" s="183" t="s">
        <v>5829</v>
      </c>
      <c r="C542" s="199" t="s">
        <v>4272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4813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4397</v>
      </c>
    </row>
    <row r="543" spans="1:16">
      <c r="A543" s="183">
        <v>20180201</v>
      </c>
      <c r="B543" s="183" t="s">
        <v>5830</v>
      </c>
      <c r="C543" s="199" t="s">
        <v>4272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4824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4397</v>
      </c>
    </row>
    <row r="544" spans="1:16">
      <c r="A544" s="183">
        <v>20180208</v>
      </c>
      <c r="B544" s="183" t="s">
        <v>5831</v>
      </c>
      <c r="C544" s="199" t="s">
        <v>4202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4814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4309</v>
      </c>
    </row>
    <row r="545" spans="1:16">
      <c r="A545" s="183">
        <v>20180208</v>
      </c>
      <c r="B545" s="183" t="s">
        <v>5833</v>
      </c>
      <c r="C545" s="199" t="s">
        <v>4001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4814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4311</v>
      </c>
    </row>
    <row r="546" spans="1:16">
      <c r="A546" s="183">
        <v>20180208</v>
      </c>
      <c r="B546" s="183" t="s">
        <v>5835</v>
      </c>
      <c r="C546" s="199" t="s">
        <v>4001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4814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4311</v>
      </c>
    </row>
    <row r="547" spans="1:16">
      <c r="A547" s="183">
        <v>20180208</v>
      </c>
      <c r="B547" s="183" t="s">
        <v>5836</v>
      </c>
      <c r="C547" s="199" t="s">
        <v>4205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4825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4314</v>
      </c>
    </row>
    <row r="548" spans="1:16">
      <c r="A548" s="183">
        <v>20180208</v>
      </c>
      <c r="B548" s="183" t="s">
        <v>5838</v>
      </c>
      <c r="C548" s="199" t="s">
        <v>4057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4812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4332</v>
      </c>
    </row>
    <row r="549" spans="1:16">
      <c r="A549" s="183">
        <v>20180208</v>
      </c>
      <c r="B549" s="183" t="s">
        <v>5840</v>
      </c>
      <c r="C549" s="199" t="s">
        <v>5209</v>
      </c>
      <c r="D549" s="617"/>
      <c r="E549" s="199">
        <v>19500</v>
      </c>
      <c r="F549" s="183">
        <v>975</v>
      </c>
      <c r="G549" s="563">
        <v>20475</v>
      </c>
      <c r="H549" s="399" t="s">
        <v>4811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5223</v>
      </c>
    </row>
    <row r="550" spans="1:16">
      <c r="A550" s="183">
        <v>20180208</v>
      </c>
      <c r="B550" s="183" t="s">
        <v>5842</v>
      </c>
      <c r="C550" s="199" t="s">
        <v>4316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4317</v>
      </c>
    </row>
    <row r="551" spans="1:16">
      <c r="A551" s="183">
        <v>20180208</v>
      </c>
      <c r="B551" s="183" t="s">
        <v>5844</v>
      </c>
      <c r="C551" s="199" t="s">
        <v>4340</v>
      </c>
      <c r="D551" s="618"/>
      <c r="E551" s="199">
        <v>13500</v>
      </c>
      <c r="F551" s="183">
        <v>675</v>
      </c>
      <c r="G551" s="563">
        <v>14175</v>
      </c>
      <c r="H551" s="399" t="s">
        <v>4811</v>
      </c>
      <c r="I551" s="398" t="s">
        <v>5365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4341</v>
      </c>
    </row>
    <row r="552" spans="1:16">
      <c r="A552" s="183">
        <v>20180301</v>
      </c>
      <c r="B552" s="183" t="s">
        <v>5860</v>
      </c>
      <c r="C552" s="183" t="s">
        <v>4419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5615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5866</v>
      </c>
    </row>
    <row r="553" spans="1:16" s="751" customFormat="1">
      <c r="A553" s="745"/>
      <c r="B553" s="745" t="s">
        <v>5861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5862</v>
      </c>
      <c r="C554" s="183" t="s">
        <v>4256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4303</v>
      </c>
      <c r="I554" s="398" t="s">
        <v>10074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4405</v>
      </c>
    </row>
    <row r="555" spans="1:16">
      <c r="A555" s="183">
        <v>20180411</v>
      </c>
      <c r="B555" s="183" t="s">
        <v>5864</v>
      </c>
      <c r="C555" s="183" t="s">
        <v>4319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4825</v>
      </c>
      <c r="I555" s="398" t="s">
        <v>5483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4320</v>
      </c>
    </row>
    <row r="556" spans="1:16">
      <c r="A556" s="183">
        <v>20180507</v>
      </c>
      <c r="B556" s="183" t="s">
        <v>5868</v>
      </c>
      <c r="C556" s="183" t="s">
        <v>4202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4813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4309</v>
      </c>
    </row>
    <row r="557" spans="1:16">
      <c r="A557" s="183">
        <v>20180507</v>
      </c>
      <c r="B557" s="183" t="s">
        <v>5869</v>
      </c>
      <c r="C557" s="183" t="s">
        <v>4001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4813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4311</v>
      </c>
    </row>
    <row r="558" spans="1:16">
      <c r="A558" s="183">
        <v>20180507</v>
      </c>
      <c r="B558" s="183" t="s">
        <v>5871</v>
      </c>
      <c r="C558" s="183" t="s">
        <v>4001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4813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4311</v>
      </c>
    </row>
    <row r="559" spans="1:16">
      <c r="A559" s="183">
        <v>20180507</v>
      </c>
      <c r="B559" s="183" t="s">
        <v>5872</v>
      </c>
      <c r="C559" s="183" t="s">
        <v>4205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4811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4314</v>
      </c>
    </row>
    <row r="560" spans="1:16">
      <c r="A560" s="183">
        <v>20180507</v>
      </c>
      <c r="B560" s="183" t="s">
        <v>5874</v>
      </c>
      <c r="C560" s="199" t="s">
        <v>4057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4814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4332</v>
      </c>
    </row>
    <row r="561" spans="1:16">
      <c r="A561" s="183">
        <v>20180507</v>
      </c>
      <c r="B561" s="183" t="s">
        <v>5876</v>
      </c>
      <c r="C561" s="199" t="s">
        <v>5209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4812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5223</v>
      </c>
    </row>
    <row r="562" spans="1:16">
      <c r="A562" s="183">
        <v>20180507</v>
      </c>
      <c r="B562" s="183" t="s">
        <v>5878</v>
      </c>
      <c r="C562" s="199" t="s">
        <v>4316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4317</v>
      </c>
    </row>
    <row r="563" spans="1:16">
      <c r="A563" s="183">
        <v>20180507</v>
      </c>
      <c r="B563" s="183" t="s">
        <v>5880</v>
      </c>
      <c r="C563" s="199" t="s">
        <v>4340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4812</v>
      </c>
      <c r="I563" s="398" t="s">
        <v>8757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4341</v>
      </c>
    </row>
    <row r="564" spans="1:16">
      <c r="A564" s="183">
        <v>20180522</v>
      </c>
      <c r="B564" s="183" t="s">
        <v>5882</v>
      </c>
      <c r="C564" s="199" t="s">
        <v>4531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4303</v>
      </c>
      <c r="I564" s="398" t="s">
        <v>10075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4542</v>
      </c>
    </row>
    <row r="565" spans="1:16">
      <c r="A565" s="183">
        <v>20180621</v>
      </c>
      <c r="B565" s="183" t="s">
        <v>5884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4825</v>
      </c>
      <c r="I565" s="398" t="s">
        <v>5315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4324</v>
      </c>
    </row>
    <row r="566" spans="1:16">
      <c r="A566" s="183">
        <v>20180621</v>
      </c>
      <c r="B566" s="183" t="s">
        <v>5886</v>
      </c>
      <c r="C566" s="199" t="s">
        <v>4319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4811</v>
      </c>
      <c r="I566" s="398" t="s">
        <v>5449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4320</v>
      </c>
    </row>
    <row r="567" spans="1:16">
      <c r="A567" s="183">
        <v>20180702</v>
      </c>
      <c r="B567" s="183" t="s">
        <v>5898</v>
      </c>
      <c r="C567" s="183" t="s">
        <v>4679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4303</v>
      </c>
      <c r="I567" s="398" t="s">
        <v>10077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4411</v>
      </c>
    </row>
    <row r="568" spans="1:16">
      <c r="A568" s="183">
        <v>20180705</v>
      </c>
      <c r="B568" s="183" t="s">
        <v>5900</v>
      </c>
      <c r="C568" s="183" t="s">
        <v>4529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9825</v>
      </c>
      <c r="I568" s="398" t="s">
        <v>10076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4541</v>
      </c>
    </row>
    <row r="569" spans="1:16">
      <c r="A569" s="183">
        <v>20180710</v>
      </c>
      <c r="B569" s="183" t="s">
        <v>5902</v>
      </c>
      <c r="C569" s="183" t="s">
        <v>4696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4303</v>
      </c>
      <c r="I569" s="398" t="s">
        <v>10078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4411</v>
      </c>
    </row>
    <row r="570" spans="1:16">
      <c r="A570" s="183">
        <v>20180725</v>
      </c>
      <c r="B570" s="183" t="s">
        <v>5904</v>
      </c>
      <c r="C570" s="183" t="s">
        <v>4514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9825</v>
      </c>
      <c r="I570" s="398" t="s">
        <v>10079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4520</v>
      </c>
    </row>
    <row r="571" spans="1:16">
      <c r="A571" s="183">
        <v>20180807</v>
      </c>
      <c r="B571" s="183" t="s">
        <v>5906</v>
      </c>
      <c r="C571" s="199" t="s">
        <v>4202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4824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4309</v>
      </c>
    </row>
    <row r="572" spans="1:16">
      <c r="A572" s="183">
        <v>20180807</v>
      </c>
      <c r="B572" s="183" t="s">
        <v>9790</v>
      </c>
      <c r="C572" s="199" t="s">
        <v>4001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4824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4311</v>
      </c>
    </row>
    <row r="573" spans="1:16">
      <c r="A573" s="183">
        <v>20180807</v>
      </c>
      <c r="B573" s="183" t="s">
        <v>5909</v>
      </c>
      <c r="C573" s="199" t="s">
        <v>4001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4824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4311</v>
      </c>
    </row>
    <row r="574" spans="1:16">
      <c r="A574" s="183">
        <v>20180807</v>
      </c>
      <c r="B574" s="183" t="s">
        <v>5910</v>
      </c>
      <c r="C574" s="199" t="s">
        <v>4205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4812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4314</v>
      </c>
    </row>
    <row r="575" spans="1:16">
      <c r="A575" s="183">
        <v>20180807</v>
      </c>
      <c r="B575" s="183" t="s">
        <v>5912</v>
      </c>
      <c r="C575" s="199" t="s">
        <v>4057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4813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4332</v>
      </c>
    </row>
    <row r="576" spans="1:16">
      <c r="A576" s="183">
        <v>20180807</v>
      </c>
      <c r="B576" s="183" t="s">
        <v>5914</v>
      </c>
      <c r="C576" s="199" t="s">
        <v>5209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4814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5223</v>
      </c>
    </row>
    <row r="577" spans="1:16" s="751" customFormat="1">
      <c r="A577" s="745"/>
      <c r="B577" s="745" t="s">
        <v>5916</v>
      </c>
      <c r="C577" s="745" t="s">
        <v>5218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5918</v>
      </c>
      <c r="C578" s="199" t="s">
        <v>4316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4317</v>
      </c>
    </row>
    <row r="579" spans="1:16">
      <c r="A579" s="183">
        <v>20180807</v>
      </c>
      <c r="B579" s="183" t="s">
        <v>9789</v>
      </c>
      <c r="C579" s="199" t="s">
        <v>4340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4814</v>
      </c>
      <c r="I579" s="398" t="s">
        <v>9950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4341</v>
      </c>
    </row>
    <row r="580" spans="1:16">
      <c r="A580" s="183">
        <v>20180903</v>
      </c>
      <c r="B580" s="183" t="s">
        <v>5931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4331</v>
      </c>
      <c r="I580" s="398" t="s">
        <v>8823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4322</v>
      </c>
    </row>
    <row r="581" spans="1:16" s="751" customFormat="1">
      <c r="A581" s="745"/>
      <c r="B581" s="745" t="s">
        <v>5932</v>
      </c>
      <c r="C581" s="745" t="s">
        <v>5218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5934</v>
      </c>
      <c r="C582" s="183" t="s">
        <v>5935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9598</v>
      </c>
      <c r="I582" s="398" t="s">
        <v>8797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4554</v>
      </c>
    </row>
    <row r="583" spans="1:16">
      <c r="A583" s="183">
        <v>20180916</v>
      </c>
      <c r="B583" s="183" t="s">
        <v>5936</v>
      </c>
      <c r="C583" s="183" t="s">
        <v>4540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4303</v>
      </c>
      <c r="I583" s="398" t="s">
        <v>10080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4544</v>
      </c>
    </row>
    <row r="584" spans="1:16">
      <c r="A584" s="183">
        <v>20180917</v>
      </c>
      <c r="B584" s="183" t="s">
        <v>5938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4811</v>
      </c>
      <c r="I584" s="398" t="s">
        <v>9932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4324</v>
      </c>
    </row>
    <row r="585" spans="1:16">
      <c r="A585" s="183">
        <v>20180917</v>
      </c>
      <c r="B585" s="183" t="s">
        <v>5940</v>
      </c>
      <c r="C585" s="199" t="s">
        <v>4231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4393</v>
      </c>
      <c r="I585" s="398" t="s">
        <v>10081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4395</v>
      </c>
    </row>
    <row r="586" spans="1:16">
      <c r="A586" s="183">
        <v>20180917</v>
      </c>
      <c r="B586" s="183" t="s">
        <v>5942</v>
      </c>
      <c r="C586" s="199" t="s">
        <v>4319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4812</v>
      </c>
      <c r="I586" s="398" t="s">
        <v>5450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4320</v>
      </c>
    </row>
    <row r="587" spans="1:16">
      <c r="A587" s="183">
        <v>20181101</v>
      </c>
      <c r="B587" s="183" t="s">
        <v>5948</v>
      </c>
      <c r="C587" s="183" t="s">
        <v>4202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4309</v>
      </c>
    </row>
    <row r="588" spans="1:16">
      <c r="A588" s="183">
        <v>20181101</v>
      </c>
      <c r="B588" s="183" t="s">
        <v>5949</v>
      </c>
      <c r="C588" s="199" t="s">
        <v>4001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4311</v>
      </c>
    </row>
    <row r="589" spans="1:16">
      <c r="A589" s="183">
        <v>20181101</v>
      </c>
      <c r="B589" s="183" t="s">
        <v>5950</v>
      </c>
      <c r="C589" s="199" t="s">
        <v>4205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9956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4314</v>
      </c>
    </row>
    <row r="590" spans="1:16">
      <c r="A590" s="183">
        <v>20181101</v>
      </c>
      <c r="B590" s="183" t="s">
        <v>5951</v>
      </c>
      <c r="C590" s="199" t="s">
        <v>4202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9770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4309</v>
      </c>
    </row>
    <row r="591" spans="1:16">
      <c r="A591" s="183">
        <v>20181101</v>
      </c>
      <c r="B591" s="183" t="s">
        <v>5953</v>
      </c>
      <c r="C591" s="199" t="s">
        <v>4001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4311</v>
      </c>
    </row>
    <row r="592" spans="1:16">
      <c r="A592" s="183">
        <v>20181101</v>
      </c>
      <c r="B592" s="183" t="s">
        <v>5954</v>
      </c>
      <c r="C592" s="199" t="s">
        <v>4205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9956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4314</v>
      </c>
    </row>
    <row r="593" spans="1:16">
      <c r="A593" s="183">
        <v>20181101</v>
      </c>
      <c r="B593" s="183" t="s">
        <v>5955</v>
      </c>
      <c r="C593" s="199" t="s">
        <v>4202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4331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4309</v>
      </c>
    </row>
    <row r="594" spans="1:16">
      <c r="A594" s="183">
        <v>20181101</v>
      </c>
      <c r="B594" s="183" t="s">
        <v>5956</v>
      </c>
      <c r="C594" s="199" t="s">
        <v>4001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4331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4311</v>
      </c>
    </row>
    <row r="595" spans="1:16">
      <c r="A595" s="183">
        <v>20181101</v>
      </c>
      <c r="B595" s="183" t="s">
        <v>5957</v>
      </c>
      <c r="C595" s="199" t="s">
        <v>4001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4331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4311</v>
      </c>
    </row>
    <row r="596" spans="1:16">
      <c r="A596" s="183">
        <v>20181101</v>
      </c>
      <c r="B596" s="183" t="s">
        <v>5958</v>
      </c>
      <c r="C596" s="199" t="s">
        <v>4205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4814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4314</v>
      </c>
    </row>
    <row r="597" spans="1:16">
      <c r="A597" s="183">
        <v>20181101</v>
      </c>
      <c r="B597" s="183" t="s">
        <v>5959</v>
      </c>
      <c r="C597" s="199" t="s">
        <v>4057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4824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4332</v>
      </c>
    </row>
    <row r="598" spans="1:16">
      <c r="A598" s="183">
        <v>20181101</v>
      </c>
      <c r="B598" s="183" t="s">
        <v>5960</v>
      </c>
      <c r="C598" s="199" t="s">
        <v>5209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4813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5223</v>
      </c>
    </row>
    <row r="599" spans="1:16">
      <c r="A599" s="183">
        <v>20181101</v>
      </c>
      <c r="B599" s="183" t="s">
        <v>5961</v>
      </c>
      <c r="C599" s="199" t="s">
        <v>4316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14733</v>
      </c>
      <c r="I599" s="398" t="s">
        <v>14734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4317</v>
      </c>
    </row>
    <row r="600" spans="1:16">
      <c r="A600" s="183">
        <v>20181101</v>
      </c>
      <c r="B600" s="183" t="s">
        <v>5963</v>
      </c>
      <c r="C600" s="199" t="s">
        <v>4340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4813</v>
      </c>
      <c r="I600" s="398" t="s">
        <v>9952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4341</v>
      </c>
    </row>
    <row r="601" spans="1:16">
      <c r="A601" s="183">
        <v>20181212</v>
      </c>
      <c r="B601" s="183" t="s">
        <v>5965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4764</v>
      </c>
      <c r="I601" s="398" t="s">
        <v>9938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4322</v>
      </c>
    </row>
    <row r="602" spans="1:16">
      <c r="A602" s="183">
        <v>20181212</v>
      </c>
      <c r="B602" s="183" t="s">
        <v>5967</v>
      </c>
      <c r="C602" s="199" t="s">
        <v>4319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14735</v>
      </c>
      <c r="I602" s="398" t="s">
        <v>14736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4320</v>
      </c>
    </row>
    <row r="603" spans="1:16">
      <c r="A603" s="183">
        <v>20181212</v>
      </c>
      <c r="B603" s="183" t="s">
        <v>5969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14737</v>
      </c>
      <c r="I603" s="398" t="s">
        <v>14749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4324</v>
      </c>
    </row>
    <row r="604" spans="1:16">
      <c r="A604" s="183">
        <v>20181224</v>
      </c>
      <c r="B604" s="183" t="s">
        <v>5971</v>
      </c>
      <c r="C604" s="199" t="s">
        <v>5185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14750</v>
      </c>
      <c r="I604" s="398" t="s">
        <v>14751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5186</v>
      </c>
    </row>
    <row r="605" spans="1:16">
      <c r="A605" s="563">
        <v>20181226</v>
      </c>
      <c r="B605" s="183" t="s">
        <v>5973</v>
      </c>
      <c r="C605" s="253" t="s">
        <v>5209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5223</v>
      </c>
    </row>
    <row r="608" spans="1:16" s="347" customFormat="1">
      <c r="A608" s="401" t="s">
        <v>10593</v>
      </c>
      <c r="D608" s="348" t="s">
        <v>2378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10603</v>
      </c>
      <c r="C609" s="183" t="s">
        <v>10604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14752</v>
      </c>
      <c r="I609" s="398" t="s">
        <v>14753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10605</v>
      </c>
      <c r="R609" s="253"/>
    </row>
    <row r="610" spans="1:18" s="563" customFormat="1">
      <c r="A610" s="183">
        <v>20190212</v>
      </c>
      <c r="B610" s="183" t="s">
        <v>10606</v>
      </c>
      <c r="C610" s="199" t="s">
        <v>10607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14754</v>
      </c>
      <c r="I610" s="398" t="s">
        <v>14755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10608</v>
      </c>
    </row>
    <row r="611" spans="1:18" s="563" customFormat="1">
      <c r="A611" s="183">
        <v>20190213</v>
      </c>
      <c r="B611" s="183" t="s">
        <v>10609</v>
      </c>
      <c r="C611" s="199" t="s">
        <v>10610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10611</v>
      </c>
    </row>
    <row r="612" spans="1:18" s="563" customFormat="1">
      <c r="A612" s="183">
        <v>20190213</v>
      </c>
      <c r="B612" s="183" t="s">
        <v>10612</v>
      </c>
      <c r="C612" s="199" t="s">
        <v>10613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10614</v>
      </c>
    </row>
    <row r="613" spans="1:18" s="563" customFormat="1">
      <c r="A613" s="183">
        <v>20190213</v>
      </c>
      <c r="B613" s="183" t="s">
        <v>10615</v>
      </c>
      <c r="C613" s="199" t="s">
        <v>10616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10617</v>
      </c>
    </row>
    <row r="614" spans="1:18" s="563" customFormat="1">
      <c r="A614" s="183">
        <v>20190213</v>
      </c>
      <c r="B614" s="183" t="s">
        <v>10618</v>
      </c>
      <c r="C614" s="199" t="s">
        <v>10619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10620</v>
      </c>
    </row>
    <row r="615" spans="1:18" s="563" customFormat="1">
      <c r="A615" s="183">
        <v>20190213</v>
      </c>
      <c r="B615" s="183" t="s">
        <v>10621</v>
      </c>
      <c r="C615" s="199" t="s">
        <v>5209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14757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10622</v>
      </c>
    </row>
    <row r="616" spans="1:18" s="563" customFormat="1">
      <c r="A616" s="183">
        <v>20190213</v>
      </c>
      <c r="B616" s="183" t="s">
        <v>10623</v>
      </c>
      <c r="C616" s="199" t="s">
        <v>10624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14758</v>
      </c>
      <c r="I616" s="398" t="s">
        <v>14759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10625</v>
      </c>
    </row>
    <row r="617" spans="1:18" s="563" customFormat="1">
      <c r="A617" s="183">
        <v>20190213</v>
      </c>
      <c r="B617" s="183" t="s">
        <v>10626</v>
      </c>
      <c r="C617" s="199" t="s">
        <v>4340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14757</v>
      </c>
      <c r="I617" s="398" t="s">
        <v>14760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10627</v>
      </c>
    </row>
    <row r="618" spans="1:18" s="563" customFormat="1">
      <c r="A618" s="183">
        <v>20190214</v>
      </c>
      <c r="B618" s="183" t="s">
        <v>10628</v>
      </c>
      <c r="C618" s="199" t="s">
        <v>4272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14761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4397</v>
      </c>
    </row>
    <row r="619" spans="1:18" s="563" customFormat="1">
      <c r="A619" s="183">
        <v>20190214</v>
      </c>
      <c r="B619" s="183" t="s">
        <v>10629</v>
      </c>
      <c r="C619" s="199" t="s">
        <v>4272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4397</v>
      </c>
    </row>
    <row r="620" spans="1:18" s="563" customFormat="1">
      <c r="A620" s="183">
        <v>20190214</v>
      </c>
      <c r="B620" s="183" t="s">
        <v>10630</v>
      </c>
      <c r="C620" s="199" t="s">
        <v>10631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14762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10632</v>
      </c>
      <c r="R620" s="253"/>
    </row>
    <row r="621" spans="1:18" s="563" customFormat="1">
      <c r="A621" s="183">
        <v>20190214</v>
      </c>
      <c r="B621" s="183" t="s">
        <v>10633</v>
      </c>
      <c r="C621" s="199" t="s">
        <v>10631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14763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4397</v>
      </c>
    </row>
    <row r="622" spans="1:18" s="563" customFormat="1">
      <c r="A622" s="183">
        <v>20190219</v>
      </c>
      <c r="B622" s="183" t="s">
        <v>10634</v>
      </c>
      <c r="C622" s="199" t="s">
        <v>10635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14761</v>
      </c>
      <c r="I622" s="398" t="s">
        <v>14764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4341</v>
      </c>
    </row>
    <row r="623" spans="1:18" s="563" customFormat="1">
      <c r="A623" s="183">
        <v>20190304</v>
      </c>
      <c r="B623" s="183" t="s">
        <v>10636</v>
      </c>
      <c r="C623" s="183" t="s">
        <v>4538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14765</v>
      </c>
      <c r="I623" s="398" t="s">
        <v>14766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10637</v>
      </c>
      <c r="R623" s="253"/>
    </row>
    <row r="624" spans="1:18" s="563" customFormat="1">
      <c r="A624" s="183">
        <v>20190305</v>
      </c>
      <c r="B624" s="183" t="s">
        <v>10638</v>
      </c>
      <c r="C624" s="199" t="s">
        <v>10639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14762</v>
      </c>
      <c r="I624" s="398" t="s">
        <v>14767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10640</v>
      </c>
    </row>
    <row r="625" spans="1:18" s="563" customFormat="1">
      <c r="A625" s="183">
        <v>20190305</v>
      </c>
      <c r="B625" s="183" t="s">
        <v>10641</v>
      </c>
      <c r="C625" s="199" t="s">
        <v>10642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14735</v>
      </c>
      <c r="I625" s="398" t="s">
        <v>14742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4324</v>
      </c>
    </row>
    <row r="626" spans="1:18" s="563" customFormat="1">
      <c r="A626" s="183">
        <v>20190305</v>
      </c>
      <c r="B626" s="183" t="s">
        <v>10643</v>
      </c>
      <c r="C626" s="199" t="s">
        <v>4319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14768</v>
      </c>
      <c r="I626" s="398" t="s">
        <v>14769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4320</v>
      </c>
    </row>
    <row r="627" spans="1:18" s="563" customFormat="1">
      <c r="A627" s="183">
        <v>20190501</v>
      </c>
      <c r="B627" s="183" t="s">
        <v>10644</v>
      </c>
      <c r="C627" s="183" t="s">
        <v>10645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14761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10646</v>
      </c>
      <c r="R627" s="253"/>
    </row>
    <row r="628" spans="1:18" s="563" customFormat="1">
      <c r="A628" s="183">
        <v>20190507</v>
      </c>
      <c r="B628" s="183" t="s">
        <v>10647</v>
      </c>
      <c r="C628" s="199" t="s">
        <v>10648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14762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10649</v>
      </c>
    </row>
    <row r="629" spans="1:18" s="563" customFormat="1">
      <c r="A629" s="183">
        <v>20190507</v>
      </c>
      <c r="B629" s="183" t="s">
        <v>10650</v>
      </c>
      <c r="C629" s="199" t="s">
        <v>10651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10652</v>
      </c>
    </row>
    <row r="630" spans="1:18" s="563" customFormat="1">
      <c r="A630" s="183">
        <v>20190507</v>
      </c>
      <c r="B630" s="183" t="s">
        <v>10653</v>
      </c>
      <c r="C630" s="199" t="s">
        <v>10651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14771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10652</v>
      </c>
    </row>
    <row r="631" spans="1:18" s="563" customFormat="1">
      <c r="A631" s="183">
        <v>20190507</v>
      </c>
      <c r="B631" s="183" t="s">
        <v>10654</v>
      </c>
      <c r="C631" s="199" t="s">
        <v>10655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14757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10656</v>
      </c>
    </row>
    <row r="632" spans="1:18" s="563" customFormat="1">
      <c r="A632" s="183">
        <v>20190507</v>
      </c>
      <c r="B632" s="183" t="s">
        <v>10657</v>
      </c>
      <c r="C632" s="199" t="s">
        <v>10658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14772</v>
      </c>
      <c r="I632" s="398" t="s">
        <v>14773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4317</v>
      </c>
    </row>
    <row r="633" spans="1:18" s="563" customFormat="1">
      <c r="A633" s="183">
        <v>20190515</v>
      </c>
      <c r="B633" s="183" t="s">
        <v>10659</v>
      </c>
      <c r="C633" s="199" t="s">
        <v>5190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14774</v>
      </c>
      <c r="I633" s="398" t="s">
        <v>14775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10660</v>
      </c>
    </row>
    <row r="634" spans="1:18" s="563" customFormat="1">
      <c r="A634" s="183">
        <v>20190515</v>
      </c>
      <c r="B634" s="183" t="s">
        <v>10661</v>
      </c>
      <c r="C634" s="199" t="s">
        <v>10662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14777</v>
      </c>
      <c r="I634" s="621" t="s">
        <v>14776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10663</v>
      </c>
      <c r="R634" s="253" t="s">
        <v>14778</v>
      </c>
    </row>
    <row r="635" spans="1:18" s="563" customFormat="1">
      <c r="A635" s="183">
        <v>20190515</v>
      </c>
      <c r="B635" s="183" t="s">
        <v>10664</v>
      </c>
      <c r="C635" s="199" t="s">
        <v>10665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14774</v>
      </c>
      <c r="I635" s="398" t="s">
        <v>14779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10666</v>
      </c>
    </row>
    <row r="636" spans="1:18" s="563" customFormat="1">
      <c r="A636" s="183">
        <v>20190528</v>
      </c>
      <c r="B636" s="183" t="s">
        <v>10667</v>
      </c>
      <c r="C636" s="199" t="s">
        <v>10668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14774</v>
      </c>
      <c r="I636" s="398" t="s">
        <v>14780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10669</v>
      </c>
    </row>
    <row r="637" spans="1:18" s="563" customFormat="1">
      <c r="A637" s="183">
        <v>20190605</v>
      </c>
      <c r="B637" s="183" t="s">
        <v>10670</v>
      </c>
      <c r="C637" s="199" t="s">
        <v>10671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14781</v>
      </c>
      <c r="I637" s="398" t="s">
        <v>14744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10672</v>
      </c>
    </row>
    <row r="638" spans="1:18" s="563" customFormat="1">
      <c r="A638" s="183">
        <v>20190605</v>
      </c>
      <c r="B638" s="183" t="s">
        <v>10673</v>
      </c>
      <c r="C638" s="199" t="s">
        <v>10674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14733</v>
      </c>
      <c r="I638" s="398" t="s">
        <v>14782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10675</v>
      </c>
      <c r="R638" s="253"/>
    </row>
    <row r="639" spans="1:18" s="563" customFormat="1">
      <c r="A639" s="183">
        <v>20190605</v>
      </c>
      <c r="B639" s="183" t="s">
        <v>10676</v>
      </c>
      <c r="C639" s="199" t="s">
        <v>10677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14783</v>
      </c>
      <c r="I639" s="398" t="s">
        <v>14784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10678</v>
      </c>
    </row>
    <row r="640" spans="1:18" s="563" customFormat="1">
      <c r="A640" s="183">
        <v>20190605</v>
      </c>
      <c r="B640" s="183" t="s">
        <v>10679</v>
      </c>
      <c r="C640" s="199" t="s">
        <v>10680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14785</v>
      </c>
      <c r="I640" s="398" t="s">
        <v>14786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10681</v>
      </c>
    </row>
    <row r="641" spans="1:18" s="563" customFormat="1">
      <c r="A641" s="183">
        <v>20190611</v>
      </c>
      <c r="B641" s="183" t="s">
        <v>10682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14757</v>
      </c>
      <c r="I641" s="398" t="s">
        <v>14744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4324</v>
      </c>
    </row>
    <row r="642" spans="1:18" s="563" customFormat="1">
      <c r="A642" s="183">
        <v>20190717</v>
      </c>
      <c r="B642" s="183" t="s">
        <v>10683</v>
      </c>
      <c r="C642" s="183" t="s">
        <v>10684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14765</v>
      </c>
      <c r="I642" s="398" t="s">
        <v>14787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10685</v>
      </c>
      <c r="R642" s="253"/>
    </row>
    <row r="643" spans="1:18" s="563" customFormat="1">
      <c r="A643" s="183">
        <v>20190723</v>
      </c>
      <c r="B643" s="183" t="s">
        <v>10686</v>
      </c>
      <c r="C643" s="199" t="s">
        <v>10687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14774</v>
      </c>
      <c r="I643" s="398" t="s">
        <v>14788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10688</v>
      </c>
    </row>
    <row r="644" spans="1:18" s="747" customFormat="1">
      <c r="A644" s="745"/>
      <c r="B644" s="745" t="s">
        <v>10689</v>
      </c>
      <c r="C644" s="745" t="s">
        <v>10690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10691</v>
      </c>
      <c r="C645" s="199" t="s">
        <v>10692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10693</v>
      </c>
    </row>
    <row r="646" spans="1:18" s="563" customFormat="1">
      <c r="A646" s="183">
        <v>20190805</v>
      </c>
      <c r="B646" s="183" t="s">
        <v>10694</v>
      </c>
      <c r="C646" s="199" t="s">
        <v>10695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14789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10696</v>
      </c>
    </row>
    <row r="647" spans="1:18" s="563" customFormat="1">
      <c r="A647" s="183">
        <v>20190805</v>
      </c>
      <c r="B647" s="183" t="s">
        <v>10697</v>
      </c>
      <c r="C647" s="199" t="s">
        <v>10695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10696</v>
      </c>
    </row>
    <row r="648" spans="1:18" s="563" customFormat="1">
      <c r="A648" s="183">
        <v>20190805</v>
      </c>
      <c r="B648" s="183" t="s">
        <v>10698</v>
      </c>
      <c r="C648" s="199" t="s">
        <v>10699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10700</v>
      </c>
    </row>
    <row r="649" spans="1:18" s="563" customFormat="1">
      <c r="A649" s="183">
        <v>20190805</v>
      </c>
      <c r="B649" s="183" t="s">
        <v>10701</v>
      </c>
      <c r="C649" s="199" t="s">
        <v>10702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14790</v>
      </c>
      <c r="I649" s="398" t="s">
        <v>14791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10703</v>
      </c>
    </row>
    <row r="650" spans="1:18" s="563" customFormat="1">
      <c r="A650" s="183">
        <v>20190814</v>
      </c>
      <c r="B650" s="183" t="s">
        <v>10704</v>
      </c>
      <c r="C650" s="199" t="s">
        <v>10705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14761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10706</v>
      </c>
    </row>
    <row r="651" spans="1:18" s="563" customFormat="1">
      <c r="A651" s="183">
        <v>20190816</v>
      </c>
      <c r="B651" s="183" t="s">
        <v>10707</v>
      </c>
      <c r="C651" s="199" t="s">
        <v>10699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10700</v>
      </c>
    </row>
    <row r="652" spans="1:18" s="563" customFormat="1">
      <c r="A652" s="183">
        <v>20190903</v>
      </c>
      <c r="B652" s="183" t="s">
        <v>10708</v>
      </c>
      <c r="C652" s="183" t="s">
        <v>10594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14792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10595</v>
      </c>
      <c r="R652" s="253"/>
    </row>
    <row r="653" spans="1:18" s="563" customFormat="1">
      <c r="A653" s="183">
        <v>20190903</v>
      </c>
      <c r="B653" s="183" t="s">
        <v>10709</v>
      </c>
      <c r="C653" s="199" t="s">
        <v>10596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14793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10710</v>
      </c>
    </row>
    <row r="654" spans="1:18" s="563" customFormat="1">
      <c r="A654" s="183">
        <v>20190916</v>
      </c>
      <c r="B654" s="183" t="s">
        <v>10711</v>
      </c>
      <c r="C654" s="199" t="s">
        <v>10712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14737</v>
      </c>
      <c r="I654" s="398" t="s">
        <v>14794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10713</v>
      </c>
    </row>
    <row r="655" spans="1:18" s="563" customFormat="1">
      <c r="A655" s="183">
        <v>20190916</v>
      </c>
      <c r="B655" s="183" t="s">
        <v>10714</v>
      </c>
      <c r="C655" s="199" t="s">
        <v>10715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14762</v>
      </c>
      <c r="I655" s="398" t="s">
        <v>14795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10602</v>
      </c>
    </row>
    <row r="656" spans="1:18" s="563" customFormat="1">
      <c r="A656" s="183">
        <v>20190916</v>
      </c>
      <c r="B656" s="183" t="s">
        <v>10716</v>
      </c>
      <c r="C656" s="199" t="s">
        <v>10717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14796</v>
      </c>
      <c r="I656" s="398" t="s">
        <v>14797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10718</v>
      </c>
    </row>
    <row r="657" spans="1:18" s="563" customFormat="1">
      <c r="A657" s="183">
        <v>20190924</v>
      </c>
      <c r="B657" s="183" t="s">
        <v>10719</v>
      </c>
      <c r="C657" s="199" t="s">
        <v>10720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14798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5204</v>
      </c>
      <c r="R657" s="253" t="s">
        <v>14799</v>
      </c>
    </row>
    <row r="658" spans="1:18" s="563" customFormat="1">
      <c r="A658" s="183">
        <v>20191101</v>
      </c>
      <c r="B658" s="183" t="s">
        <v>10721</v>
      </c>
      <c r="C658" s="183" t="s">
        <v>10722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14800</v>
      </c>
      <c r="I658" s="398" t="s">
        <v>14801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10723</v>
      </c>
      <c r="R658" s="253"/>
    </row>
    <row r="659" spans="1:18" s="747" customFormat="1">
      <c r="A659" s="745"/>
      <c r="B659" s="745" t="s">
        <v>10724</v>
      </c>
      <c r="C659" s="745" t="s">
        <v>10690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10725</v>
      </c>
      <c r="C660" s="745" t="s">
        <v>10690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10726</v>
      </c>
      <c r="C661" s="199" t="s">
        <v>10642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14761</v>
      </c>
      <c r="I661" s="398" t="s">
        <v>14802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4324</v>
      </c>
    </row>
    <row r="662" spans="1:18" s="563" customFormat="1">
      <c r="A662" s="183">
        <v>20191101</v>
      </c>
      <c r="B662" s="183" t="s">
        <v>10727</v>
      </c>
      <c r="C662" s="199" t="s">
        <v>10594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10595</v>
      </c>
    </row>
    <row r="663" spans="1:18" s="563" customFormat="1">
      <c r="A663" s="183">
        <v>20191101</v>
      </c>
      <c r="B663" s="183" t="s">
        <v>10728</v>
      </c>
      <c r="C663" s="199" t="s">
        <v>10596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14804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10597</v>
      </c>
    </row>
    <row r="664" spans="1:18" s="563" customFormat="1">
      <c r="A664" s="183">
        <v>20191101</v>
      </c>
      <c r="B664" s="183" t="s">
        <v>10729</v>
      </c>
      <c r="C664" s="199" t="s">
        <v>10598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14803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10599</v>
      </c>
    </row>
    <row r="665" spans="1:18" s="563" customFormat="1">
      <c r="A665" s="183">
        <v>20191111</v>
      </c>
      <c r="B665" s="183" t="s">
        <v>10730</v>
      </c>
      <c r="C665" s="199" t="s">
        <v>10731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14774</v>
      </c>
      <c r="I665" s="398" t="s">
        <v>14805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10732</v>
      </c>
    </row>
    <row r="666" spans="1:18" s="563" customFormat="1">
      <c r="A666" s="183">
        <v>20191118</v>
      </c>
      <c r="B666" s="183" t="s">
        <v>10733</v>
      </c>
      <c r="C666" s="199" t="s">
        <v>10601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14781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10602</v>
      </c>
    </row>
    <row r="667" spans="1:18" s="563" customFormat="1">
      <c r="A667" s="183">
        <v>20191118</v>
      </c>
      <c r="B667" s="183" t="s">
        <v>10734</v>
      </c>
      <c r="C667" s="199" t="s">
        <v>4316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14810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10600</v>
      </c>
    </row>
    <row r="668" spans="1:18" s="563" customFormat="1">
      <c r="A668" s="183">
        <v>20191125</v>
      </c>
      <c r="B668" s="183" t="s">
        <v>10735</v>
      </c>
      <c r="C668" s="199" t="s">
        <v>10594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10595</v>
      </c>
    </row>
    <row r="669" spans="1:18" s="563" customFormat="1">
      <c r="A669" s="183">
        <v>20191125</v>
      </c>
      <c r="B669" s="183" t="s">
        <v>10736</v>
      </c>
      <c r="C669" s="199" t="s">
        <v>10596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14737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10597</v>
      </c>
      <c r="R669" s="253"/>
    </row>
    <row r="670" spans="1:18" s="563" customFormat="1">
      <c r="A670" s="183">
        <v>20191125</v>
      </c>
      <c r="B670" s="183" t="s">
        <v>10737</v>
      </c>
      <c r="C670" s="199" t="s">
        <v>4001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14737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10597</v>
      </c>
    </row>
    <row r="671" spans="1:18" s="563" customFormat="1">
      <c r="A671" s="183">
        <v>20191125</v>
      </c>
      <c r="B671" s="183" t="s">
        <v>10738</v>
      </c>
      <c r="C671" s="199" t="s">
        <v>10598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14807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10599</v>
      </c>
    </row>
    <row r="672" spans="1:18" s="563" customFormat="1">
      <c r="A672" s="183">
        <v>20191125</v>
      </c>
      <c r="B672" s="183" t="s">
        <v>10739</v>
      </c>
      <c r="C672" s="199" t="s">
        <v>5209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14762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10740</v>
      </c>
    </row>
    <row r="673" spans="1:16" s="563" customFormat="1">
      <c r="A673" s="183">
        <v>20191204</v>
      </c>
      <c r="B673" s="183" t="s">
        <v>10741</v>
      </c>
      <c r="C673" s="199" t="s">
        <v>10631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14808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4397</v>
      </c>
    </row>
    <row r="674" spans="1:16" s="563" customFormat="1">
      <c r="A674" s="183">
        <v>20191204</v>
      </c>
      <c r="B674" s="183" t="s">
        <v>10742</v>
      </c>
      <c r="C674" s="199" t="s">
        <v>4272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14809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10632</v>
      </c>
    </row>
    <row r="675" spans="1:16" s="563" customFormat="1">
      <c r="A675" s="183">
        <v>20191204</v>
      </c>
      <c r="B675" s="183" t="s">
        <v>10743</v>
      </c>
      <c r="C675" s="199" t="s">
        <v>10744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14733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10745</v>
      </c>
    </row>
    <row r="676" spans="1:16" s="563" customFormat="1">
      <c r="A676" s="183">
        <v>20191204</v>
      </c>
      <c r="B676" s="183" t="s">
        <v>10746</v>
      </c>
      <c r="C676" s="199" t="s">
        <v>10631</v>
      </c>
      <c r="E676" s="199">
        <v>19500</v>
      </c>
      <c r="F676" s="183">
        <v>975</v>
      </c>
      <c r="G676" s="563">
        <f t="shared" si="59"/>
        <v>20475</v>
      </c>
      <c r="H676" s="399" t="s">
        <v>14757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10632</v>
      </c>
    </row>
    <row r="677" spans="1:16" s="563" customFormat="1">
      <c r="A677" s="563">
        <v>20191204</v>
      </c>
      <c r="B677" s="183" t="s">
        <v>10747</v>
      </c>
      <c r="C677" s="253" t="s">
        <v>10712</v>
      </c>
      <c r="E677" s="563">
        <v>13500</v>
      </c>
      <c r="F677" s="563">
        <v>675</v>
      </c>
      <c r="G677" s="563">
        <f t="shared" si="59"/>
        <v>14175</v>
      </c>
      <c r="H677" s="399" t="s">
        <v>14735</v>
      </c>
      <c r="I677" s="398" t="s">
        <v>15083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10640</v>
      </c>
    </row>
    <row r="678" spans="1:16" s="563" customFormat="1">
      <c r="A678" s="563">
        <v>20191217</v>
      </c>
      <c r="B678" s="183" t="s">
        <v>10748</v>
      </c>
      <c r="C678" s="253" t="s">
        <v>10749</v>
      </c>
      <c r="E678" s="563">
        <v>86400</v>
      </c>
      <c r="F678" s="563">
        <v>4320</v>
      </c>
      <c r="G678" s="563">
        <f t="shared" si="59"/>
        <v>90720</v>
      </c>
      <c r="H678" s="399" t="s">
        <v>14765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10750</v>
      </c>
    </row>
    <row r="679" spans="1:16" s="563" customFormat="1">
      <c r="A679" s="563">
        <v>20191224</v>
      </c>
      <c r="B679" s="183" t="s">
        <v>10751</v>
      </c>
      <c r="C679" s="253" t="s">
        <v>10752</v>
      </c>
      <c r="E679" s="563">
        <v>86400</v>
      </c>
      <c r="F679" s="563">
        <v>4320</v>
      </c>
      <c r="G679" s="563">
        <f t="shared" si="59"/>
        <v>90720</v>
      </c>
      <c r="H679" s="399" t="s">
        <v>14774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10753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A1162" zoomScale="80" zoomScaleNormal="80" workbookViewId="0">
      <pane ySplit="528" topLeftCell="A1348" activePane="bottomLeft"/>
      <selection activeCell="A1317" sqref="A1317:IV1317"/>
      <selection pane="bottomLeft" activeCell="P1511" sqref="P1511"/>
    </sheetView>
  </sheetViews>
  <sheetFormatPr defaultRowHeight="16.2"/>
  <cols>
    <col min="1" max="1" width="11.109375" style="95" customWidth="1"/>
    <col min="2" max="2" width="10.6640625" style="179" customWidth="1"/>
    <col min="3" max="3" width="11" style="179" customWidth="1"/>
    <col min="4" max="4" width="7.88671875" style="179" customWidth="1"/>
    <col min="5" max="5" width="19.21875" style="179" customWidth="1"/>
    <col min="6" max="6" width="10.77734375" style="179" customWidth="1"/>
    <col min="7" max="9" width="10.21875" style="179" customWidth="1"/>
    <col min="10" max="11" width="10.109375" style="179" bestFit="1" customWidth="1"/>
    <col min="12" max="13" width="10.109375" style="179" customWidth="1"/>
    <col min="14" max="14" width="10.109375" style="179" bestFit="1" customWidth="1"/>
    <col min="15" max="15" width="11.44140625" style="179" bestFit="1" customWidth="1"/>
    <col min="16" max="16" width="10.6640625" style="179" customWidth="1"/>
    <col min="17" max="17" width="11.21875" style="3" customWidth="1"/>
    <col min="18" max="19" width="10.6640625" customWidth="1"/>
    <col min="20" max="20" width="9" style="3" customWidth="1"/>
    <col min="21" max="21" width="13.2187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9630</v>
      </c>
      <c r="L1030" s="269" t="s">
        <v>9631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9829</v>
      </c>
      <c r="Q1055" s="165" t="s">
        <v>9829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9633</v>
      </c>
      <c r="Q1066" s="165" t="s">
        <v>9633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9632</v>
      </c>
      <c r="Q1073" s="165" t="s">
        <v>9632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9687</v>
      </c>
      <c r="Q1074" s="165" t="s">
        <v>9687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9633</v>
      </c>
      <c r="Q1081" s="165" t="s">
        <v>9633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9636</v>
      </c>
      <c r="Q1082" s="165" t="s">
        <v>9636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9861</v>
      </c>
      <c r="Q1090" s="165" t="s">
        <v>9861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9691</v>
      </c>
      <c r="Q1099" s="165" t="s">
        <v>9691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9692</v>
      </c>
      <c r="Q1100" s="165" t="s">
        <v>9692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9691</v>
      </c>
      <c r="Q1107" s="165" t="s">
        <v>9691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9692</v>
      </c>
      <c r="Q1108" s="165" t="s">
        <v>9692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9633</v>
      </c>
      <c r="Q1122" s="165" t="s">
        <v>9633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9636</v>
      </c>
      <c r="Q1123" s="165" t="s">
        <v>9636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9691</v>
      </c>
      <c r="Q1137" s="165" t="s">
        <v>9691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9692</v>
      </c>
      <c r="Q1138" s="165" t="s">
        <v>9692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9774</v>
      </c>
      <c r="Q1145" s="165" t="s">
        <v>9774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9775</v>
      </c>
      <c r="Q1146" s="165" t="s">
        <v>9775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9774</v>
      </c>
      <c r="Q1153" s="165" t="s">
        <v>9774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9775</v>
      </c>
      <c r="Q1154" s="165" t="s">
        <v>9775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9630</v>
      </c>
      <c r="L1162" s="269" t="s">
        <v>9631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9671</v>
      </c>
      <c r="Q1194" s="165" t="s">
        <v>9671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9674</v>
      </c>
      <c r="Q1195" s="165" t="s">
        <v>9674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9774</v>
      </c>
      <c r="Q1202" s="165" t="s">
        <v>9774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9775</v>
      </c>
      <c r="Q1203" s="165" t="s">
        <v>9775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9778</v>
      </c>
      <c r="Q1205" s="165" t="s">
        <v>9778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9633</v>
      </c>
      <c r="Q1213" s="165" t="s">
        <v>9633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9812</v>
      </c>
      <c r="Q1214" s="165" t="s">
        <v>9812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9813</v>
      </c>
      <c r="Q1215" s="165" t="s">
        <v>9813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9781</v>
      </c>
      <c r="Q1216" s="165" t="s">
        <v>9781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9684</v>
      </c>
      <c r="Q1221" s="165" t="s">
        <v>9684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9685</v>
      </c>
      <c r="Q1222" s="165" t="s">
        <v>9685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9686</v>
      </c>
      <c r="Q1223" s="165" t="s">
        <v>9686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9632</v>
      </c>
      <c r="Q1228" s="165" t="s">
        <v>9632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9687</v>
      </c>
      <c r="Q1229" s="165" t="s">
        <v>9687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9688</v>
      </c>
      <c r="Q1230" s="165" t="s">
        <v>9688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9690</v>
      </c>
      <c r="Q1231" s="165" t="s">
        <v>9690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9762</v>
      </c>
      <c r="Q1237" s="165" t="s">
        <v>9762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9693</v>
      </c>
      <c r="Q1238" s="165" t="s">
        <v>9693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9763</v>
      </c>
      <c r="Q1239" s="165" t="s">
        <v>9763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165" t="s">
        <v>5451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9632</v>
      </c>
      <c r="Q1244" s="165" t="s">
        <v>9632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9653</v>
      </c>
      <c r="Q1246" s="165" t="s">
        <v>9653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9655</v>
      </c>
      <c r="Q1247" s="165" t="s">
        <v>9655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9632</v>
      </c>
      <c r="Q1252" s="165" t="s">
        <v>9632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9687</v>
      </c>
      <c r="Q1253" s="165" t="s">
        <v>9687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9688</v>
      </c>
      <c r="Q1254" s="165" t="s">
        <v>9688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9689</v>
      </c>
      <c r="Q1255" s="165" t="s">
        <v>9689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165" t="s">
        <v>5402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9768</v>
      </c>
      <c r="Q1268" s="165" t="s">
        <v>9768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9633</v>
      </c>
      <c r="Q1274" s="165" t="s">
        <v>9633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9812</v>
      </c>
      <c r="Q1275" s="165" t="s">
        <v>9812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9813</v>
      </c>
      <c r="Q1276" s="165" t="s">
        <v>9813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9781</v>
      </c>
      <c r="Q1277" s="165" t="s">
        <v>9781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6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7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9847</v>
      </c>
      <c r="Q1283" s="165" t="s">
        <v>9847</v>
      </c>
      <c r="R1283" s="3">
        <f t="shared" si="47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9848</v>
      </c>
      <c r="Q1284" s="165" t="s">
        <v>9848</v>
      </c>
      <c r="R1284" s="3">
        <f t="shared" si="47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7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7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2741</v>
      </c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9847</v>
      </c>
      <c r="Q1292" s="165" t="s">
        <v>9847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9848</v>
      </c>
      <c r="Q1293" s="165" t="s">
        <v>9848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9849</v>
      </c>
      <c r="Q1294" s="165" t="s">
        <v>9849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9850</v>
      </c>
      <c r="Q1295" s="165" t="s">
        <v>9850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165" t="s">
        <v>5486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5505</v>
      </c>
      <c r="Q1297" s="165" t="s">
        <v>5506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5552</v>
      </c>
      <c r="Q1298" s="165" t="s">
        <v>4625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9633</v>
      </c>
      <c r="Q1299" s="165" t="s">
        <v>9633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9812</v>
      </c>
      <c r="Q1300" s="165" t="s">
        <v>9812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9813</v>
      </c>
      <c r="Q1301" s="165" t="s">
        <v>9813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9781</v>
      </c>
      <c r="Q1302" s="165" t="s">
        <v>9781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165" t="s">
        <v>5464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165" t="s">
        <v>5531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9667</v>
      </c>
      <c r="Q1307" s="336" t="s">
        <v>9667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5505</v>
      </c>
      <c r="Q1309" s="565" t="s">
        <v>9654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5505</v>
      </c>
      <c r="Q1313" s="165" t="s">
        <v>5506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5505</v>
      </c>
      <c r="Q1314" s="165" t="s">
        <v>5547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5264</v>
      </c>
      <c r="Q1315" s="165" t="s">
        <v>5430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5552</v>
      </c>
      <c r="Q1316" s="165" t="s">
        <v>4655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9629</v>
      </c>
      <c r="Q1317" s="165" t="s">
        <v>9629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9632</v>
      </c>
      <c r="Q1318" s="165" t="s">
        <v>9632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9633</v>
      </c>
      <c r="Q1319" s="165" t="s">
        <v>9633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9634</v>
      </c>
      <c r="Q1320" s="165" t="s">
        <v>9634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9635</v>
      </c>
      <c r="Q1321" s="165" t="s">
        <v>9635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9636</v>
      </c>
      <c r="Q1322" s="165" t="s">
        <v>9636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9637</v>
      </c>
      <c r="Q1323" s="165" t="s">
        <v>9637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9637</v>
      </c>
      <c r="Q1324" s="165" t="s">
        <v>9637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5285</v>
      </c>
      <c r="Q1325" s="165" t="s">
        <v>5534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5552</v>
      </c>
      <c r="Q1326" s="165" t="s">
        <v>5553</v>
      </c>
      <c r="R1326" s="3">
        <f t="shared" si="51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9773</v>
      </c>
      <c r="Q1327" s="165" t="s">
        <v>9774</v>
      </c>
      <c r="R1327" s="3">
        <f t="shared" si="51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9775</v>
      </c>
      <c r="Q1328" s="165" t="s">
        <v>9775</v>
      </c>
      <c r="R1328" s="3">
        <f t="shared" si="51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9776</v>
      </c>
      <c r="Q1329" s="165" t="s">
        <v>9776</v>
      </c>
      <c r="R1329" s="3">
        <f t="shared" si="51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9778</v>
      </c>
      <c r="Q1330" s="165" t="s">
        <v>9778</v>
      </c>
      <c r="R1330" s="3">
        <f t="shared" si="51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2741</v>
      </c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2741</v>
      </c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5264</v>
      </c>
      <c r="Q1333" s="165" t="s">
        <v>5550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5552</v>
      </c>
      <c r="Q1334" s="165" t="s">
        <v>4625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9633</v>
      </c>
      <c r="Q1335" s="165" t="s">
        <v>9633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9812</v>
      </c>
      <c r="Q1336" s="165" t="s">
        <v>9812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9813</v>
      </c>
      <c r="Q1337" s="165" t="s">
        <v>9813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9781</v>
      </c>
      <c r="Q1338" s="165" t="s">
        <v>9781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5290</v>
      </c>
      <c r="Q1342" s="165" t="s">
        <v>5566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9673</v>
      </c>
      <c r="Q1343" s="165" t="s">
        <v>9673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9677</v>
      </c>
      <c r="Q1344" s="165" t="s">
        <v>9677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9880</v>
      </c>
      <c r="Q1345" s="165" t="s">
        <v>9880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9881</v>
      </c>
      <c r="Q1346" s="165" t="s">
        <v>9881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4625</v>
      </c>
      <c r="B1348" s="94">
        <v>1338</v>
      </c>
      <c r="C1348" s="165" t="s">
        <v>4132</v>
      </c>
      <c r="D1348" s="165">
        <v>7</v>
      </c>
      <c r="E1348" s="165" t="s">
        <v>5572</v>
      </c>
      <c r="F1348" s="165" t="s">
        <v>5579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9599</v>
      </c>
      <c r="D1355" s="668">
        <v>10</v>
      </c>
      <c r="E1355" s="667" t="s">
        <v>8989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5970</v>
      </c>
      <c r="D1356" s="668">
        <v>2</v>
      </c>
      <c r="E1356" s="667" t="s">
        <v>8989</v>
      </c>
      <c r="F1356" s="665" t="s">
        <v>9760</v>
      </c>
      <c r="O1356" s="664">
        <f t="shared" ref="O1356:O1385" si="54">G1356+H1356+I1356+L1356-J1356-K1356</f>
        <v>0</v>
      </c>
      <c r="P1356" s="665" t="s">
        <v>9760</v>
      </c>
      <c r="Q1356" s="665" t="s">
        <v>9760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9599</v>
      </c>
      <c r="D1357" s="668">
        <v>11</v>
      </c>
      <c r="E1357" s="667" t="s">
        <v>8989</v>
      </c>
      <c r="F1357" s="665" t="s">
        <v>5611</v>
      </c>
      <c r="O1357" s="664">
        <f t="shared" si="54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5966</v>
      </c>
      <c r="D1358" s="668">
        <v>8</v>
      </c>
      <c r="E1358" s="667" t="s">
        <v>8989</v>
      </c>
      <c r="F1358" s="665" t="s">
        <v>9604</v>
      </c>
      <c r="O1358" s="664">
        <f t="shared" si="54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9957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9599</v>
      </c>
      <c r="D1360" s="668">
        <v>12</v>
      </c>
      <c r="E1360" s="667" t="s">
        <v>8989</v>
      </c>
      <c r="F1360" s="665" t="s">
        <v>9605</v>
      </c>
      <c r="O1360" s="664">
        <f t="shared" si="54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5968</v>
      </c>
      <c r="D1361" s="668">
        <v>2</v>
      </c>
      <c r="E1361" s="667" t="s">
        <v>8989</v>
      </c>
      <c r="F1361" s="665" t="s">
        <v>9606</v>
      </c>
      <c r="O1361" s="664">
        <f t="shared" si="54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9599</v>
      </c>
      <c r="D1362" s="668">
        <v>13</v>
      </c>
      <c r="E1362" s="667" t="s">
        <v>8989</v>
      </c>
      <c r="F1362" s="665" t="s">
        <v>9607</v>
      </c>
      <c r="O1362" s="664">
        <f t="shared" si="54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5964</v>
      </c>
      <c r="D1363" s="668">
        <v>4</v>
      </c>
      <c r="E1363" s="667" t="s">
        <v>8989</v>
      </c>
      <c r="F1363" s="665" t="s">
        <v>9608</v>
      </c>
      <c r="O1363" s="664">
        <f t="shared" si="54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9599</v>
      </c>
      <c r="D1364" s="668">
        <v>14</v>
      </c>
      <c r="E1364" s="667" t="s">
        <v>8989</v>
      </c>
      <c r="F1364" s="665" t="s">
        <v>9609</v>
      </c>
      <c r="O1364" s="664">
        <f t="shared" si="54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9599</v>
      </c>
      <c r="D1365" s="668">
        <v>15</v>
      </c>
      <c r="E1365" s="667" t="s">
        <v>8989</v>
      </c>
      <c r="F1365" s="665" t="s">
        <v>9610</v>
      </c>
      <c r="O1365" s="664">
        <f t="shared" si="54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5968</v>
      </c>
      <c r="D1366" s="668">
        <v>3</v>
      </c>
      <c r="E1366" s="667" t="s">
        <v>8989</v>
      </c>
      <c r="F1366" s="665" t="s">
        <v>9611</v>
      </c>
      <c r="O1366" s="664">
        <f t="shared" si="54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9599</v>
      </c>
      <c r="D1367" s="668">
        <v>16</v>
      </c>
      <c r="E1367" s="667" t="s">
        <v>8989</v>
      </c>
      <c r="F1367" s="665" t="s">
        <v>9612</v>
      </c>
      <c r="O1367" s="664">
        <f t="shared" si="54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5970</v>
      </c>
      <c r="D1368" s="668">
        <v>3</v>
      </c>
      <c r="E1368" s="667" t="s">
        <v>8989</v>
      </c>
      <c r="F1368" s="665" t="s">
        <v>9676</v>
      </c>
      <c r="O1368" s="664">
        <f t="shared" si="54"/>
        <v>0</v>
      </c>
      <c r="P1368" s="665" t="s">
        <v>9676</v>
      </c>
      <c r="Q1368" s="665" t="s">
        <v>9676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5964</v>
      </c>
      <c r="D1369" s="668">
        <v>5</v>
      </c>
      <c r="E1369" s="667" t="s">
        <v>8989</v>
      </c>
      <c r="F1369" s="665" t="s">
        <v>9613</v>
      </c>
      <c r="O1369" s="664">
        <f t="shared" si="54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9599</v>
      </c>
      <c r="D1370" s="668">
        <v>17</v>
      </c>
      <c r="E1370" s="667" t="s">
        <v>8989</v>
      </c>
      <c r="F1370" s="665" t="s">
        <v>9614</v>
      </c>
      <c r="O1370" s="664">
        <f t="shared" si="54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5968</v>
      </c>
      <c r="D1371" s="668">
        <v>4</v>
      </c>
      <c r="E1371" s="667" t="s">
        <v>8989</v>
      </c>
      <c r="F1371" s="665" t="s">
        <v>9615</v>
      </c>
      <c r="O1371" s="664">
        <f t="shared" si="54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9599</v>
      </c>
      <c r="D1372" s="668">
        <v>18</v>
      </c>
      <c r="E1372" s="667" t="s">
        <v>8989</v>
      </c>
      <c r="F1372" s="665" t="s">
        <v>9616</v>
      </c>
      <c r="O1372" s="664">
        <f t="shared" si="54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8989</v>
      </c>
      <c r="F1373" s="665" t="s">
        <v>9617</v>
      </c>
      <c r="O1373" s="664">
        <f t="shared" si="54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5970</v>
      </c>
      <c r="D1374" s="668">
        <v>4</v>
      </c>
      <c r="E1374" s="667" t="s">
        <v>8989</v>
      </c>
      <c r="F1374" s="665" t="s">
        <v>9932</v>
      </c>
      <c r="O1374" s="664">
        <f t="shared" si="54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9599</v>
      </c>
      <c r="D1375" s="668">
        <v>19</v>
      </c>
      <c r="E1375" s="667" t="s">
        <v>8989</v>
      </c>
      <c r="F1375" s="665" t="s">
        <v>9618</v>
      </c>
      <c r="O1375" s="664">
        <f t="shared" si="54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5964</v>
      </c>
      <c r="D1376" s="668">
        <v>6</v>
      </c>
      <c r="E1376" s="667" t="s">
        <v>8989</v>
      </c>
      <c r="F1376" s="665" t="s">
        <v>9619</v>
      </c>
      <c r="O1376" s="664">
        <f t="shared" si="54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5966</v>
      </c>
      <c r="D1377" s="668">
        <v>1</v>
      </c>
      <c r="E1377" s="667" t="s">
        <v>8989</v>
      </c>
      <c r="F1377" s="665" t="s">
        <v>9620</v>
      </c>
      <c r="O1377" s="664">
        <f t="shared" si="54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9599</v>
      </c>
      <c r="D1378" s="668">
        <v>20</v>
      </c>
      <c r="E1378" s="667" t="s">
        <v>8989</v>
      </c>
      <c r="F1378" s="665" t="s">
        <v>9621</v>
      </c>
      <c r="O1378" s="664">
        <f t="shared" si="54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5968</v>
      </c>
      <c r="D1379" s="668">
        <v>5</v>
      </c>
      <c r="E1379" s="667" t="s">
        <v>8989</v>
      </c>
      <c r="F1379" s="665" t="s">
        <v>9622</v>
      </c>
      <c r="O1379" s="664">
        <f t="shared" si="54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5952</v>
      </c>
      <c r="D1380" s="668"/>
      <c r="E1380" s="667" t="s">
        <v>8989</v>
      </c>
      <c r="F1380" s="665" t="s">
        <v>9623</v>
      </c>
      <c r="O1380" s="664">
        <f t="shared" si="54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5873</v>
      </c>
      <c r="D1381" s="668"/>
      <c r="E1381" s="667" t="s">
        <v>8989</v>
      </c>
      <c r="F1381" s="665" t="s">
        <v>9624</v>
      </c>
      <c r="O1381" s="664">
        <f t="shared" si="54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5873</v>
      </c>
      <c r="D1382" s="668"/>
      <c r="E1382" s="667" t="s">
        <v>8989</v>
      </c>
      <c r="F1382" s="665" t="s">
        <v>9624</v>
      </c>
      <c r="O1382" s="664">
        <f t="shared" si="54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5964</v>
      </c>
      <c r="D1383" s="668">
        <v>7</v>
      </c>
      <c r="E1383" s="667" t="s">
        <v>8989</v>
      </c>
      <c r="F1383" s="665" t="s">
        <v>9625</v>
      </c>
      <c r="O1383" s="664">
        <f t="shared" si="54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9599</v>
      </c>
      <c r="D1384" s="668">
        <v>21</v>
      </c>
      <c r="E1384" s="667" t="s">
        <v>8989</v>
      </c>
      <c r="F1384" s="665" t="s">
        <v>9625</v>
      </c>
      <c r="O1384" s="664">
        <f t="shared" si="54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5966</v>
      </c>
      <c r="D1385" s="668">
        <v>2</v>
      </c>
      <c r="E1385" s="667" t="s">
        <v>8989</v>
      </c>
      <c r="F1385" s="665" t="s">
        <v>9626</v>
      </c>
      <c r="O1385" s="664">
        <f t="shared" si="54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9669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9670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9671</v>
      </c>
      <c r="Q1386" s="165" t="s">
        <v>9671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9674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9674</v>
      </c>
      <c r="Q1387" s="165" t="s">
        <v>9674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9677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9676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9678</v>
      </c>
      <c r="Q1388" s="165" t="s">
        <v>9678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9681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9682</v>
      </c>
      <c r="Q1389" s="165" t="s">
        <v>9682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9746</v>
      </c>
      <c r="B1390" s="94">
        <v>1344</v>
      </c>
      <c r="C1390" s="165" t="s">
        <v>9747</v>
      </c>
      <c r="D1390" s="165">
        <v>1</v>
      </c>
      <c r="E1390" s="165" t="s">
        <v>9748</v>
      </c>
      <c r="F1390" s="165" t="s">
        <v>9749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9760</v>
      </c>
      <c r="Q1390" s="165" t="s">
        <v>9760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9746</v>
      </c>
      <c r="B1391" s="94">
        <v>1345</v>
      </c>
      <c r="C1391" s="165" t="s">
        <v>9747</v>
      </c>
      <c r="D1391" s="165">
        <v>2</v>
      </c>
      <c r="E1391" s="165" t="s">
        <v>9750</v>
      </c>
      <c r="F1391" s="165" t="s">
        <v>9757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9634</v>
      </c>
      <c r="Q1391" s="165" t="s">
        <v>9634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9746</v>
      </c>
      <c r="B1392" s="94">
        <v>1346</v>
      </c>
      <c r="C1392" s="165" t="s">
        <v>9747</v>
      </c>
      <c r="D1392" s="165">
        <v>3</v>
      </c>
      <c r="E1392" s="165" t="s">
        <v>9751</v>
      </c>
      <c r="F1392" s="165" t="s">
        <v>9759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9637</v>
      </c>
      <c r="Q1392" s="165" t="s">
        <v>9637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9746</v>
      </c>
      <c r="B1393" s="94">
        <v>1347</v>
      </c>
      <c r="C1393" s="165" t="s">
        <v>9747</v>
      </c>
      <c r="D1393" s="165">
        <v>4</v>
      </c>
      <c r="E1393" s="165" t="s">
        <v>9752</v>
      </c>
      <c r="F1393" s="165" t="s">
        <v>9655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9655</v>
      </c>
      <c r="Q1393" s="165" t="s">
        <v>9655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9746</v>
      </c>
      <c r="B1394" s="94">
        <v>1348</v>
      </c>
      <c r="C1394" s="165" t="s">
        <v>9747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9746</v>
      </c>
      <c r="B1395" s="94">
        <v>1349</v>
      </c>
      <c r="C1395" s="165" t="s">
        <v>9747</v>
      </c>
      <c r="D1395" s="165">
        <v>6</v>
      </c>
      <c r="E1395" s="165" t="s">
        <v>9754</v>
      </c>
      <c r="F1395" s="165" t="s">
        <v>9660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9746</v>
      </c>
      <c r="B1396" s="94">
        <v>1350</v>
      </c>
      <c r="C1396" s="165" t="s">
        <v>9747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9746</v>
      </c>
      <c r="B1397" s="94">
        <v>1351</v>
      </c>
      <c r="C1397" s="165" t="s">
        <v>9747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9764</v>
      </c>
      <c r="B1398" s="94">
        <v>1352</v>
      </c>
      <c r="C1398" s="165" t="s">
        <v>9765</v>
      </c>
      <c r="D1398" s="165"/>
      <c r="E1398" s="165" t="s">
        <v>9766</v>
      </c>
      <c r="F1398" s="165" t="s">
        <v>9767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9761</v>
      </c>
      <c r="Q1398" s="165" t="s">
        <v>9761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9851</v>
      </c>
      <c r="B1399" s="94">
        <v>1353</v>
      </c>
      <c r="C1399" s="165" t="s">
        <v>9852</v>
      </c>
      <c r="D1399" s="165">
        <v>1</v>
      </c>
      <c r="E1399" s="165" t="s">
        <v>9853</v>
      </c>
      <c r="F1399" s="165" t="s">
        <v>9861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9861</v>
      </c>
      <c r="Q1399" s="165" t="s">
        <v>9861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9851</v>
      </c>
      <c r="B1400" s="94">
        <v>1354</v>
      </c>
      <c r="C1400" s="165" t="s">
        <v>9852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9862</v>
      </c>
      <c r="Q1400" s="165" t="s">
        <v>9862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9851</v>
      </c>
      <c r="B1401" s="94">
        <v>1355</v>
      </c>
      <c r="C1401" s="165" t="s">
        <v>9852</v>
      </c>
      <c r="D1401" s="165">
        <v>3</v>
      </c>
      <c r="E1401" s="165" t="s">
        <v>9855</v>
      </c>
      <c r="F1401" s="165" t="s">
        <v>9866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9866</v>
      </c>
      <c r="Q1401" s="165" t="s">
        <v>9866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9851</v>
      </c>
      <c r="B1402" s="94">
        <v>1356</v>
      </c>
      <c r="C1402" s="165" t="s">
        <v>9852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9867</v>
      </c>
      <c r="Q1402" s="165" t="s">
        <v>9867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9851</v>
      </c>
      <c r="B1403" s="94">
        <v>1357</v>
      </c>
      <c r="C1403" s="165" t="s">
        <v>9852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9851</v>
      </c>
      <c r="B1404" s="94">
        <v>1358</v>
      </c>
      <c r="C1404" s="165" t="s">
        <v>9852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9851</v>
      </c>
      <c r="B1405" s="94">
        <v>1359</v>
      </c>
      <c r="C1405" s="165" t="s">
        <v>9852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9851</v>
      </c>
      <c r="B1406" s="94">
        <v>1360</v>
      </c>
      <c r="C1406" s="165" t="s">
        <v>9852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9799</v>
      </c>
      <c r="B1407" s="94">
        <v>1361</v>
      </c>
      <c r="C1407" s="165" t="s">
        <v>9800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9799</v>
      </c>
      <c r="B1408" s="94">
        <v>1362</v>
      </c>
      <c r="C1408" s="165" t="s">
        <v>9800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9799</v>
      </c>
      <c r="B1409" s="94">
        <v>1363</v>
      </c>
      <c r="C1409" s="165" t="s">
        <v>9800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9799</v>
      </c>
      <c r="B1410" s="94">
        <v>1364</v>
      </c>
      <c r="C1410" s="165" t="s">
        <v>9800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9883</v>
      </c>
      <c r="D1411" s="165">
        <v>1</v>
      </c>
      <c r="E1411" s="165" t="s">
        <v>9884</v>
      </c>
      <c r="F1411" s="165" t="s">
        <v>9892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9894</v>
      </c>
      <c r="Q1411" s="165" t="s">
        <v>9894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9883</v>
      </c>
      <c r="D1412" s="165">
        <v>2</v>
      </c>
      <c r="E1412" s="165" t="s">
        <v>9885</v>
      </c>
      <c r="F1412" s="165" t="s">
        <v>9893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9895</v>
      </c>
      <c r="Q1412" s="165" t="s">
        <v>9895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9883</v>
      </c>
      <c r="D1413" s="165">
        <v>3</v>
      </c>
      <c r="E1413" s="165" t="s">
        <v>9886</v>
      </c>
      <c r="F1413" s="165" t="s">
        <v>9653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9653</v>
      </c>
      <c r="Q1413" s="165" t="s">
        <v>9653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9883</v>
      </c>
      <c r="D1414" s="165">
        <v>4</v>
      </c>
      <c r="E1414" s="165" t="s">
        <v>9887</v>
      </c>
      <c r="F1414" s="165" t="s">
        <v>9655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9655</v>
      </c>
      <c r="Q1414" s="165" t="s">
        <v>9655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9883</v>
      </c>
      <c r="D1415" s="165">
        <v>5</v>
      </c>
      <c r="E1415" s="165" t="s">
        <v>9888</v>
      </c>
      <c r="F1415" s="165" t="s">
        <v>9658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9882</v>
      </c>
      <c r="B1416" s="94">
        <v>1370</v>
      </c>
      <c r="C1416" s="165" t="s">
        <v>9883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9882</v>
      </c>
      <c r="B1417" s="94">
        <v>1371</v>
      </c>
      <c r="C1417" s="165" t="s">
        <v>9883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9882</v>
      </c>
      <c r="B1418" s="94">
        <v>1372</v>
      </c>
      <c r="C1418" s="165" t="s">
        <v>9883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9896</v>
      </c>
      <c r="B1419" s="94">
        <v>1373</v>
      </c>
      <c r="C1419" s="165" t="s">
        <v>9897</v>
      </c>
      <c r="D1419" s="165">
        <v>1</v>
      </c>
      <c r="E1419" s="165" t="s">
        <v>9898</v>
      </c>
      <c r="F1419" s="165" t="s">
        <v>9847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9894</v>
      </c>
      <c r="Q1419" s="165" t="s">
        <v>9894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9896</v>
      </c>
      <c r="B1420" s="94">
        <v>1374</v>
      </c>
      <c r="C1420" s="165" t="s">
        <v>9897</v>
      </c>
      <c r="D1420" s="165">
        <v>2</v>
      </c>
      <c r="E1420" s="165" t="s">
        <v>9901</v>
      </c>
      <c r="F1420" s="165" t="s">
        <v>9848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9848</v>
      </c>
      <c r="Q1420" s="165" t="s">
        <v>9848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9896</v>
      </c>
      <c r="B1421" s="94">
        <v>1375</v>
      </c>
      <c r="C1421" s="165" t="s">
        <v>9897</v>
      </c>
      <c r="D1421" s="165">
        <v>3</v>
      </c>
      <c r="E1421" s="165" t="s">
        <v>9902</v>
      </c>
      <c r="F1421" s="165" t="s">
        <v>9904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9849</v>
      </c>
      <c r="Q1421" s="165" t="s">
        <v>9849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9896</v>
      </c>
      <c r="B1422" s="94">
        <v>1376</v>
      </c>
      <c r="C1422" s="165" t="s">
        <v>9897</v>
      </c>
      <c r="D1422" s="165">
        <v>4</v>
      </c>
      <c r="E1422" s="165" t="s">
        <v>9903</v>
      </c>
      <c r="F1422" s="165" t="s">
        <v>9905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9850</v>
      </c>
      <c r="Q1422" s="165" t="s">
        <v>9850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9896</v>
      </c>
      <c r="B1423" s="94">
        <v>1377</v>
      </c>
      <c r="C1423" s="165" t="s">
        <v>9897</v>
      </c>
      <c r="D1423" s="165">
        <v>5</v>
      </c>
      <c r="E1423" s="165" t="s">
        <v>9906</v>
      </c>
      <c r="F1423" s="165" t="s">
        <v>9907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9896</v>
      </c>
      <c r="B1424" s="94">
        <v>1378</v>
      </c>
      <c r="C1424" s="165" t="s">
        <v>9897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9896</v>
      </c>
      <c r="B1425" s="94">
        <v>1379</v>
      </c>
      <c r="C1425" s="165" t="s">
        <v>9897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9896</v>
      </c>
      <c r="B1426" s="94">
        <v>1380</v>
      </c>
      <c r="C1426" s="165" t="s">
        <v>9897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9869</v>
      </c>
      <c r="B1427" s="94">
        <v>1381</v>
      </c>
      <c r="C1427" s="165" t="s">
        <v>9870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9678</v>
      </c>
      <c r="Q1427" s="165" t="s">
        <v>9678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9870</v>
      </c>
      <c r="D1428" s="165">
        <v>2</v>
      </c>
      <c r="E1428" s="165" t="s">
        <v>9872</v>
      </c>
      <c r="F1428" s="165" t="s">
        <v>9866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9866</v>
      </c>
      <c r="Q1428" s="165" t="s">
        <v>9866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9870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9867</v>
      </c>
      <c r="Q1429" s="165" t="s">
        <v>9867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9870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9869</v>
      </c>
      <c r="B1431" s="94">
        <v>1385</v>
      </c>
      <c r="C1431" s="165" t="s">
        <v>9870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9869</v>
      </c>
      <c r="B1432" s="94">
        <v>1386</v>
      </c>
      <c r="C1432" s="165" t="s">
        <v>9870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9869</v>
      </c>
      <c r="B1433" s="94">
        <v>1387</v>
      </c>
      <c r="C1433" s="165" t="s">
        <v>9870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9869</v>
      </c>
      <c r="B1434" s="94">
        <v>1388</v>
      </c>
      <c r="C1434" s="165" t="s">
        <v>9870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9816</v>
      </c>
      <c r="B1435" s="94">
        <v>1389</v>
      </c>
      <c r="C1435" s="165" t="s">
        <v>9815</v>
      </c>
      <c r="D1435" s="165">
        <v>1</v>
      </c>
      <c r="E1435" s="165" t="s">
        <v>9817</v>
      </c>
      <c r="F1435" s="165" t="s">
        <v>9759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9814</v>
      </c>
      <c r="Q1435" s="165" t="s">
        <v>9814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9816</v>
      </c>
      <c r="B1436" s="94">
        <v>1390</v>
      </c>
      <c r="C1436" s="165" t="s">
        <v>9815</v>
      </c>
      <c r="D1436" s="165">
        <v>2</v>
      </c>
      <c r="E1436" s="165" t="s">
        <v>9818</v>
      </c>
      <c r="F1436" s="165" t="s">
        <v>9654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9654</v>
      </c>
      <c r="Q1436" s="165" t="s">
        <v>9654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9816</v>
      </c>
      <c r="B1437" s="94">
        <v>1391</v>
      </c>
      <c r="C1437" s="165" t="s">
        <v>9815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9816</v>
      </c>
      <c r="B1438" s="94">
        <v>1392</v>
      </c>
      <c r="C1438" s="165" t="s">
        <v>9815</v>
      </c>
      <c r="D1438" s="165">
        <v>4</v>
      </c>
      <c r="E1438" s="165" t="s">
        <v>9820</v>
      </c>
      <c r="F1438" s="165" t="s">
        <v>9660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9816</v>
      </c>
      <c r="B1439" s="94">
        <v>1393</v>
      </c>
      <c r="C1439" s="165" t="s">
        <v>9815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9816</v>
      </c>
      <c r="B1440" s="94">
        <v>1394</v>
      </c>
      <c r="C1440" s="165" t="s">
        <v>9815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9816</v>
      </c>
      <c r="B1441" s="94">
        <v>1395</v>
      </c>
      <c r="C1441" s="165" t="s">
        <v>9815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9816</v>
      </c>
      <c r="B1442" s="94">
        <v>1396</v>
      </c>
      <c r="C1442" s="165" t="s">
        <v>9815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9693</v>
      </c>
      <c r="B1443" s="94">
        <v>1397</v>
      </c>
      <c r="C1443" s="165" t="s">
        <v>9695</v>
      </c>
      <c r="D1443" s="165">
        <v>1</v>
      </c>
      <c r="E1443" s="165" t="s">
        <v>9696</v>
      </c>
      <c r="F1443" s="165" t="s">
        <v>9697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9713</v>
      </c>
      <c r="Q1443" s="165" t="s">
        <v>9713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9693</v>
      </c>
      <c r="B1444" s="94">
        <v>1398</v>
      </c>
      <c r="C1444" s="165" t="s">
        <v>9695</v>
      </c>
      <c r="D1444" s="165">
        <v>2</v>
      </c>
      <c r="E1444" s="165" t="s">
        <v>9698</v>
      </c>
      <c r="F1444" s="165" t="s">
        <v>9699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9699</v>
      </c>
      <c r="Q1444" s="165" t="s">
        <v>9699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9693</v>
      </c>
      <c r="B1445" s="94">
        <v>1399</v>
      </c>
      <c r="C1445" s="165" t="s">
        <v>9695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9693</v>
      </c>
      <c r="B1446" s="94">
        <v>1400</v>
      </c>
      <c r="C1446" s="165" t="s">
        <v>9695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9693</v>
      </c>
      <c r="B1447" s="94">
        <v>1401</v>
      </c>
      <c r="C1447" s="165" t="s">
        <v>9695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9693</v>
      </c>
      <c r="B1448" s="94">
        <v>1402</v>
      </c>
      <c r="C1448" s="165" t="s">
        <v>9695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9693</v>
      </c>
      <c r="B1449" s="94">
        <v>1403</v>
      </c>
      <c r="C1449" s="165" t="s">
        <v>9695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9693</v>
      </c>
      <c r="B1450" s="94">
        <v>1404</v>
      </c>
      <c r="C1450" s="165" t="s">
        <v>9695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9693</v>
      </c>
      <c r="B1451" s="94">
        <v>1405</v>
      </c>
      <c r="C1451" s="165" t="s">
        <v>9694</v>
      </c>
      <c r="D1451" s="165">
        <v>1</v>
      </c>
      <c r="E1451" s="165" t="s">
        <v>9714</v>
      </c>
      <c r="F1451" s="165" t="s">
        <v>9697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9713</v>
      </c>
      <c r="Q1451" s="165" t="s">
        <v>9713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9693</v>
      </c>
      <c r="B1452" s="94">
        <v>1406</v>
      </c>
      <c r="C1452" s="165" t="s">
        <v>9694</v>
      </c>
      <c r="D1452" s="165">
        <v>2</v>
      </c>
      <c r="E1452" s="165" t="s">
        <v>9715</v>
      </c>
      <c r="F1452" s="165" t="s">
        <v>9699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9699</v>
      </c>
      <c r="Q1452" s="165" t="s">
        <v>9699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9693</v>
      </c>
      <c r="B1453" s="94">
        <v>1407</v>
      </c>
      <c r="C1453" s="165" t="s">
        <v>9694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9693</v>
      </c>
      <c r="B1454" s="94">
        <v>1408</v>
      </c>
      <c r="C1454" s="165" t="s">
        <v>9694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9693</v>
      </c>
      <c r="B1455" s="94">
        <v>1409</v>
      </c>
      <c r="C1455" s="165" t="s">
        <v>9694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9693</v>
      </c>
      <c r="B1456" s="94">
        <v>1410</v>
      </c>
      <c r="C1456" s="165" t="s">
        <v>9694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9693</v>
      </c>
      <c r="B1457" s="94">
        <v>1411</v>
      </c>
      <c r="C1457" s="165" t="s">
        <v>9694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9693</v>
      </c>
      <c r="B1458" s="94">
        <v>1412</v>
      </c>
      <c r="C1458" s="165" t="s">
        <v>9694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9831</v>
      </c>
      <c r="D1459" s="165">
        <v>1</v>
      </c>
      <c r="E1459" s="165" t="s">
        <v>9832</v>
      </c>
      <c r="F1459" s="165" t="s">
        <v>9681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9682</v>
      </c>
      <c r="Q1459" s="165" t="s">
        <v>9682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9831</v>
      </c>
      <c r="D1460" s="165">
        <v>2</v>
      </c>
      <c r="E1460" s="165" t="s">
        <v>9833</v>
      </c>
      <c r="F1460" s="165" t="s">
        <v>9838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9830</v>
      </c>
      <c r="B1461" s="94">
        <v>1415</v>
      </c>
      <c r="C1461" s="165" t="s">
        <v>9831</v>
      </c>
      <c r="D1461" s="165">
        <v>3</v>
      </c>
      <c r="E1461" s="165" t="s">
        <v>9839</v>
      </c>
      <c r="F1461" s="165" t="s">
        <v>9840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9830</v>
      </c>
      <c r="B1462" s="94">
        <v>1416</v>
      </c>
      <c r="C1462" s="165" t="s">
        <v>9831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9830</v>
      </c>
      <c r="B1463" s="94">
        <v>1417</v>
      </c>
      <c r="C1463" s="165" t="s">
        <v>9831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9830</v>
      </c>
      <c r="B1464" s="94">
        <v>1418</v>
      </c>
      <c r="C1464" s="165" t="s">
        <v>9831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9831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9831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9913</v>
      </c>
      <c r="D1467" s="165">
        <v>1</v>
      </c>
      <c r="E1467" s="165" t="s">
        <v>9915</v>
      </c>
      <c r="F1467" s="165" t="s">
        <v>9914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9665</v>
      </c>
      <c r="Q1467" s="165" t="s">
        <v>9665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9913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9912</v>
      </c>
      <c r="B1469" s="94">
        <v>1423</v>
      </c>
      <c r="C1469" s="165" t="s">
        <v>9913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9912</v>
      </c>
      <c r="B1470" s="94">
        <v>1424</v>
      </c>
      <c r="C1470" s="165" t="s">
        <v>9913</v>
      </c>
      <c r="D1470" s="165">
        <v>4</v>
      </c>
      <c r="E1470" s="165" t="s">
        <v>9918</v>
      </c>
      <c r="F1470" s="165" t="s">
        <v>9925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9912</v>
      </c>
      <c r="B1471" s="94">
        <v>1425</v>
      </c>
      <c r="C1471" s="165" t="s">
        <v>9913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9912</v>
      </c>
      <c r="B1472" s="94">
        <v>1426</v>
      </c>
      <c r="C1472" s="165" t="s">
        <v>9913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9912</v>
      </c>
      <c r="B1473" s="94">
        <v>1427</v>
      </c>
      <c r="C1473" s="165" t="s">
        <v>9913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9913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9665</v>
      </c>
      <c r="Q1475" s="165" t="s">
        <v>9665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9654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9665</v>
      </c>
      <c r="Q1476" s="165" t="s">
        <v>9665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9655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9655</v>
      </c>
      <c r="Q1477" s="165" t="s">
        <v>9655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9666</v>
      </c>
      <c r="Q1478" s="165" t="s">
        <v>9666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9658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9660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9727</v>
      </c>
      <c r="B1487" s="94">
        <v>1441</v>
      </c>
      <c r="C1487" s="165" t="s">
        <v>9728</v>
      </c>
      <c r="D1487" s="165">
        <v>1</v>
      </c>
      <c r="E1487" s="165" t="s">
        <v>9729</v>
      </c>
      <c r="F1487" s="165" t="s">
        <v>9730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9728</v>
      </c>
      <c r="D1488" s="165">
        <v>2</v>
      </c>
      <c r="E1488" s="165" t="s">
        <v>9731</v>
      </c>
      <c r="F1488" s="165" t="s">
        <v>9738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2741</v>
      </c>
    </row>
    <row r="1489" spans="1:22">
      <c r="A1489" s="165" t="s">
        <v>9727</v>
      </c>
      <c r="B1489" s="94">
        <v>1443</v>
      </c>
      <c r="C1489" s="165" t="s">
        <v>9728</v>
      </c>
      <c r="D1489" s="165">
        <v>3</v>
      </c>
      <c r="E1489" s="165" t="s">
        <v>9732</v>
      </c>
      <c r="F1489" s="165" t="s">
        <v>9739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2741</v>
      </c>
    </row>
    <row r="1490" spans="1:22">
      <c r="A1490" s="165" t="s">
        <v>9727</v>
      </c>
      <c r="B1490" s="94">
        <v>1444</v>
      </c>
      <c r="C1490" s="165" t="s">
        <v>9728</v>
      </c>
      <c r="D1490" s="165">
        <v>4</v>
      </c>
      <c r="E1490" s="165" t="s">
        <v>9733</v>
      </c>
      <c r="F1490" s="165" t="s">
        <v>9740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2741</v>
      </c>
    </row>
    <row r="1491" spans="1:22">
      <c r="A1491" s="165" t="s">
        <v>9727</v>
      </c>
      <c r="B1491" s="94">
        <v>1445</v>
      </c>
      <c r="C1491" s="165" t="s">
        <v>9728</v>
      </c>
      <c r="D1491" s="165">
        <v>5</v>
      </c>
      <c r="E1491" s="165" t="s">
        <v>9734</v>
      </c>
      <c r="F1491" s="165" t="s">
        <v>9741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2741</v>
      </c>
    </row>
    <row r="1492" spans="1:22">
      <c r="A1492" s="165" t="s">
        <v>9727</v>
      </c>
      <c r="B1492" s="94">
        <v>1446</v>
      </c>
      <c r="C1492" s="165" t="s">
        <v>9728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9728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9728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9779</v>
      </c>
      <c r="D1495" s="165">
        <v>1</v>
      </c>
      <c r="E1495" s="165" t="s">
        <v>9780</v>
      </c>
      <c r="F1495" s="165" t="s">
        <v>9730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9781</v>
      </c>
      <c r="Q1495" s="165" t="s">
        <v>9781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9779</v>
      </c>
      <c r="D1496" s="165">
        <v>2</v>
      </c>
      <c r="E1496" s="165" t="s">
        <v>9782</v>
      </c>
      <c r="F1496" s="165" t="s">
        <v>9738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2741</v>
      </c>
    </row>
    <row r="1497" spans="1:22">
      <c r="A1497" s="165" t="s">
        <v>9745</v>
      </c>
      <c r="B1497" s="94">
        <v>1451</v>
      </c>
      <c r="C1497" s="165" t="s">
        <v>9779</v>
      </c>
      <c r="D1497" s="165">
        <v>3</v>
      </c>
      <c r="E1497" s="165" t="s">
        <v>9783</v>
      </c>
      <c r="F1497" s="165" t="s">
        <v>9739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2741</v>
      </c>
    </row>
    <row r="1498" spans="1:22">
      <c r="A1498" s="165" t="s">
        <v>9745</v>
      </c>
      <c r="B1498" s="94">
        <v>1452</v>
      </c>
      <c r="C1498" s="165" t="s">
        <v>9779</v>
      </c>
      <c r="D1498" s="165">
        <v>4</v>
      </c>
      <c r="E1498" s="165" t="s">
        <v>9784</v>
      </c>
      <c r="F1498" s="165" t="s">
        <v>9740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2741</v>
      </c>
    </row>
    <row r="1499" spans="1:22">
      <c r="A1499" s="165" t="s">
        <v>9745</v>
      </c>
      <c r="B1499" s="94">
        <v>1453</v>
      </c>
      <c r="C1499" s="165" t="s">
        <v>9779</v>
      </c>
      <c r="D1499" s="165">
        <v>5</v>
      </c>
      <c r="E1499" s="165" t="s">
        <v>9785</v>
      </c>
      <c r="F1499" s="165" t="s">
        <v>9741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2741</v>
      </c>
    </row>
    <row r="1500" spans="1:22">
      <c r="A1500" s="165" t="s">
        <v>9745</v>
      </c>
      <c r="B1500" s="94">
        <v>1454</v>
      </c>
      <c r="C1500" s="165" t="s">
        <v>9779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9779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9779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9779</v>
      </c>
      <c r="D1503" s="165">
        <v>1</v>
      </c>
      <c r="E1503" s="165" t="s">
        <v>9791</v>
      </c>
      <c r="F1503" s="165" t="s">
        <v>9730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9781</v>
      </c>
      <c r="Q1503" s="165" t="s">
        <v>9781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9779</v>
      </c>
      <c r="D1504" s="165">
        <v>2</v>
      </c>
      <c r="E1504" s="165" t="s">
        <v>9792</v>
      </c>
      <c r="F1504" s="165" t="s">
        <v>9738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2741</v>
      </c>
    </row>
    <row r="1505" spans="1:23">
      <c r="A1505" s="165" t="s">
        <v>9745</v>
      </c>
      <c r="B1505" s="94">
        <v>1459</v>
      </c>
      <c r="C1505" s="165" t="s">
        <v>9779</v>
      </c>
      <c r="D1505" s="165">
        <v>3</v>
      </c>
      <c r="E1505" s="165" t="s">
        <v>9793</v>
      </c>
      <c r="F1505" s="165" t="s">
        <v>9739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2741</v>
      </c>
    </row>
    <row r="1506" spans="1:23">
      <c r="A1506" s="165" t="s">
        <v>9745</v>
      </c>
      <c r="B1506" s="94">
        <v>1460</v>
      </c>
      <c r="C1506" s="165" t="s">
        <v>9779</v>
      </c>
      <c r="D1506" s="165">
        <v>4</v>
      </c>
      <c r="E1506" s="165" t="s">
        <v>9794</v>
      </c>
      <c r="F1506" s="165" t="s">
        <v>9740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2741</v>
      </c>
    </row>
    <row r="1507" spans="1:23">
      <c r="A1507" s="165" t="s">
        <v>9745</v>
      </c>
      <c r="B1507" s="94">
        <v>1461</v>
      </c>
      <c r="C1507" s="165" t="s">
        <v>9779</v>
      </c>
      <c r="D1507" s="165">
        <v>5</v>
      </c>
      <c r="E1507" s="165" t="s">
        <v>9795</v>
      </c>
      <c r="F1507" s="165" t="s">
        <v>9741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2741</v>
      </c>
    </row>
    <row r="1508" spans="1:23">
      <c r="A1508" s="165" t="s">
        <v>9745</v>
      </c>
      <c r="B1508" s="94">
        <v>1462</v>
      </c>
      <c r="C1508" s="165" t="s">
        <v>9779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9779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9779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9779</v>
      </c>
      <c r="D1511" s="165"/>
      <c r="E1511" s="165" t="s">
        <v>9930</v>
      </c>
      <c r="F1511" s="165" t="s">
        <v>9781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9781</v>
      </c>
      <c r="Q1511" s="165" t="s">
        <v>9781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F1509" zoomScale="90" zoomScaleNormal="90" workbookViewId="0">
      <selection activeCell="A1523" sqref="A1523:XFD1523"/>
    </sheetView>
  </sheetViews>
  <sheetFormatPr defaultRowHeight="16.2"/>
  <cols>
    <col min="1" max="1" width="11.109375" style="95" customWidth="1"/>
    <col min="2" max="2" width="10.6640625" style="179" customWidth="1"/>
    <col min="3" max="3" width="11" style="179" customWidth="1"/>
    <col min="4" max="4" width="7.88671875" style="179" customWidth="1"/>
    <col min="5" max="5" width="19.21875" style="179" customWidth="1"/>
    <col min="6" max="6" width="10.77734375" style="179" customWidth="1"/>
    <col min="7" max="9" width="10.21875" style="179" customWidth="1"/>
    <col min="10" max="11" width="10.109375" style="179" bestFit="1" customWidth="1"/>
    <col min="12" max="13" width="10.109375" style="179" customWidth="1"/>
    <col min="14" max="14" width="10.109375" style="179" bestFit="1" customWidth="1"/>
    <col min="15" max="15" width="11.44140625" style="179" bestFit="1" customWidth="1"/>
    <col min="16" max="16" width="10.6640625" style="179" customWidth="1"/>
    <col min="17" max="17" width="11.21875" style="3" customWidth="1"/>
    <col min="18" max="19" width="10.6640625" customWidth="1"/>
    <col min="20" max="20" width="9" style="3" customWidth="1"/>
    <col min="21" max="21" width="13.2187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9597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5616</v>
      </c>
      <c r="Q1055" s="165" t="s">
        <v>5616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4656</v>
      </c>
      <c r="Q1066" s="165" t="s">
        <v>4656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4641</v>
      </c>
      <c r="Q1073" s="165" t="s">
        <v>4641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4642</v>
      </c>
      <c r="Q1074" s="165" t="s">
        <v>4642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4656</v>
      </c>
      <c r="Q1081" s="165" t="s">
        <v>4656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4657</v>
      </c>
      <c r="Q1082" s="165" t="s">
        <v>4657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4672</v>
      </c>
      <c r="Q1090" s="165" t="s">
        <v>4672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4695</v>
      </c>
      <c r="Q1099" s="165" t="s">
        <v>4695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5618</v>
      </c>
      <c r="Q1100" s="165" t="s">
        <v>5618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4695</v>
      </c>
      <c r="Q1107" s="165" t="s">
        <v>4695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5618</v>
      </c>
      <c r="Q1108" s="165" t="s">
        <v>5618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4656</v>
      </c>
      <c r="Q1122" s="165" t="s">
        <v>4656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4657</v>
      </c>
      <c r="Q1123" s="165" t="s">
        <v>4657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4695</v>
      </c>
      <c r="Q1137" s="165" t="s">
        <v>4695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5618</v>
      </c>
      <c r="Q1138" s="165" t="s">
        <v>5618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5613</v>
      </c>
      <c r="Q1145" s="165" t="s">
        <v>5613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4738</v>
      </c>
      <c r="Q1146" s="165" t="s">
        <v>4738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5613</v>
      </c>
      <c r="Q1153" s="165" t="s">
        <v>5613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4738</v>
      </c>
      <c r="Q1154" s="165" t="s">
        <v>4738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9597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5606</v>
      </c>
      <c r="Q1194" s="165" t="s">
        <v>5606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5316</v>
      </c>
      <c r="Q1195" s="165" t="s">
        <v>5316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5613</v>
      </c>
      <c r="Q1202" s="165" t="s">
        <v>5613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4738</v>
      </c>
      <c r="Q1203" s="165" t="s">
        <v>4738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8838</v>
      </c>
      <c r="Q1205" s="165" t="s">
        <v>8838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4656</v>
      </c>
      <c r="Q1213" s="165" t="s">
        <v>4656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5348</v>
      </c>
      <c r="Q1214" s="165" t="s">
        <v>5348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5349</v>
      </c>
      <c r="Q1215" s="165" t="s">
        <v>5349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5350</v>
      </c>
      <c r="Q1216" s="165" t="s">
        <v>5350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5365</v>
      </c>
      <c r="Q1221" s="165" t="s">
        <v>5365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5366</v>
      </c>
      <c r="Q1222" s="165" t="s">
        <v>5366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8821</v>
      </c>
      <c r="Q1223" s="165" t="s">
        <v>8821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10803</v>
      </c>
      <c r="Q1224" s="165" t="s">
        <v>5368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4641</v>
      </c>
      <c r="Q1228" s="165" t="s">
        <v>4641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4642</v>
      </c>
      <c r="Q1229" s="165" t="s">
        <v>4642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5400</v>
      </c>
      <c r="Q1230" s="165" t="s">
        <v>5400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5389</v>
      </c>
      <c r="Q1231" s="165" t="s">
        <v>5389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8884</v>
      </c>
      <c r="Q1232" s="165" t="s">
        <v>5390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5448</v>
      </c>
      <c r="Q1237" s="165" t="s">
        <v>5448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5449</v>
      </c>
      <c r="Q1238" s="165" t="s">
        <v>5449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5450</v>
      </c>
      <c r="Q1239" s="165" t="s">
        <v>5450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405" t="s">
        <v>5451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10823</v>
      </c>
      <c r="Q1240" s="165" t="s">
        <v>10827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4641</v>
      </c>
      <c r="Q1244" s="165" t="s">
        <v>4641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5433</v>
      </c>
      <c r="Q1246" s="165" t="s">
        <v>5433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5434</v>
      </c>
      <c r="Q1247" s="165" t="s">
        <v>5434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8884</v>
      </c>
      <c r="Q1248" s="165" t="s">
        <v>5435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4641</v>
      </c>
      <c r="Q1252" s="165" t="s">
        <v>4641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4642</v>
      </c>
      <c r="Q1253" s="165" t="s">
        <v>4642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5400</v>
      </c>
      <c r="Q1254" s="165" t="s">
        <v>5400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5401</v>
      </c>
      <c r="Q1255" s="165" t="s">
        <v>5401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405" t="s">
        <v>5402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10813</v>
      </c>
      <c r="Q1256" s="165" t="s">
        <v>5402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5416</v>
      </c>
      <c r="Q1268" s="165" t="s">
        <v>5416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4656</v>
      </c>
      <c r="Q1274" s="165" t="s">
        <v>4656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5348</v>
      </c>
      <c r="Q1275" s="165" t="s">
        <v>5348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5349</v>
      </c>
      <c r="Q1276" s="165" t="s">
        <v>5349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5350</v>
      </c>
      <c r="Q1277" s="165" t="s">
        <v>5350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10823</v>
      </c>
      <c r="Q1278" s="165" t="s">
        <v>5464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5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6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5482</v>
      </c>
      <c r="Q1283" s="165" t="s">
        <v>5482</v>
      </c>
      <c r="R1283" s="3">
        <f t="shared" si="46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5483</v>
      </c>
      <c r="Q1284" s="165" t="s">
        <v>5483</v>
      </c>
      <c r="R1284" s="3">
        <f t="shared" si="46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6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6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10857</v>
      </c>
      <c r="Q1287" s="165" t="s">
        <v>5486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5482</v>
      </c>
      <c r="Q1292" s="165" t="s">
        <v>5482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5483</v>
      </c>
      <c r="Q1293" s="165" t="s">
        <v>5483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9849</v>
      </c>
      <c r="Q1294" s="165" t="s">
        <v>9849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9850</v>
      </c>
      <c r="Q1295" s="165" t="s">
        <v>9850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405" t="s">
        <v>5486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9701</v>
      </c>
      <c r="Q1296" s="165" t="s">
        <v>5486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5505</v>
      </c>
      <c r="Q1297" s="165" t="s">
        <v>5506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5552</v>
      </c>
      <c r="Q1298" s="165" t="s">
        <v>4625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4656</v>
      </c>
      <c r="Q1299" s="165" t="s">
        <v>4656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5348</v>
      </c>
      <c r="Q1300" s="165" t="s">
        <v>5348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5349</v>
      </c>
      <c r="Q1301" s="165" t="s">
        <v>5349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5350</v>
      </c>
      <c r="Q1302" s="165" t="s">
        <v>5350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405" t="s">
        <v>5464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10822</v>
      </c>
      <c r="Q1303" s="165" t="s">
        <v>5464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405" t="s">
        <v>5531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8974</v>
      </c>
      <c r="Q1304" s="165" t="s">
        <v>10876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5345</v>
      </c>
      <c r="Q1307" s="336" t="s">
        <v>5345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5505</v>
      </c>
      <c r="Q1309" s="565" t="s">
        <v>8810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8840</v>
      </c>
      <c r="Q1310" s="336" t="s">
        <v>10819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9701</v>
      </c>
      <c r="Q1311" s="336" t="s">
        <v>5591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9703</v>
      </c>
      <c r="Q1312" s="336" t="s">
        <v>10923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5505</v>
      </c>
      <c r="Q1313" s="165" t="s">
        <v>5506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5505</v>
      </c>
      <c r="Q1314" s="165" t="s">
        <v>5547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5264</v>
      </c>
      <c r="Q1315" s="165" t="s">
        <v>5430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5552</v>
      </c>
      <c r="Q1316" s="165" t="s">
        <v>4655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9629</v>
      </c>
      <c r="Q1317" s="165" t="s">
        <v>9629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4641</v>
      </c>
      <c r="Q1318" s="165" t="s">
        <v>4641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4656</v>
      </c>
      <c r="Q1319" s="165" t="s">
        <v>4656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9634</v>
      </c>
      <c r="Q1320" s="165" t="s">
        <v>9634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9635</v>
      </c>
      <c r="Q1321" s="165" t="s">
        <v>9635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4657</v>
      </c>
      <c r="Q1322" s="165" t="s">
        <v>4657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9637</v>
      </c>
      <c r="Q1323" s="165" t="s">
        <v>9637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9637</v>
      </c>
      <c r="Q1324" s="165" t="s">
        <v>9637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5285</v>
      </c>
      <c r="Q1325" s="165" t="s">
        <v>5534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5552</v>
      </c>
      <c r="Q1326" s="165" t="s">
        <v>5553</v>
      </c>
      <c r="R1326" s="3">
        <f t="shared" si="50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5613</v>
      </c>
      <c r="Q1327" s="165" t="s">
        <v>5613</v>
      </c>
      <c r="R1327" s="3">
        <f t="shared" si="50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4738</v>
      </c>
      <c r="Q1328" s="165" t="s">
        <v>4738</v>
      </c>
      <c r="R1328" s="3">
        <f t="shared" si="50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9776</v>
      </c>
      <c r="Q1329" s="165" t="s">
        <v>9776</v>
      </c>
      <c r="R1329" s="3">
        <f t="shared" si="50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8838</v>
      </c>
      <c r="Q1330" s="165" t="s">
        <v>8838</v>
      </c>
      <c r="R1330" s="3">
        <f t="shared" si="50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10829</v>
      </c>
      <c r="Q1331" s="165" t="s">
        <v>10830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8974</v>
      </c>
      <c r="Q1332" s="165" t="s">
        <v>5544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5264</v>
      </c>
      <c r="Q1333" s="165" t="s">
        <v>5550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5552</v>
      </c>
      <c r="Q1334" s="165" t="s">
        <v>4625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4656</v>
      </c>
      <c r="Q1335" s="165" t="s">
        <v>4656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5348</v>
      </c>
      <c r="Q1336" s="165" t="s">
        <v>5348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5349</v>
      </c>
      <c r="Q1337" s="165" t="s">
        <v>5349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5350</v>
      </c>
      <c r="Q1338" s="165" t="s">
        <v>5350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10820</v>
      </c>
      <c r="Q1339" s="165" t="s">
        <v>10821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8974</v>
      </c>
      <c r="Q1340" s="165" t="s">
        <v>5531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10974</v>
      </c>
      <c r="Q1341" s="165" t="s">
        <v>10975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5290</v>
      </c>
      <c r="Q1342" s="165" t="s">
        <v>5566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9673</v>
      </c>
      <c r="Q1343" s="165" t="s">
        <v>9673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5575</v>
      </c>
      <c r="Q1344" s="165" t="s">
        <v>5575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5576</v>
      </c>
      <c r="Q1345" s="165" t="s">
        <v>5576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5577</v>
      </c>
      <c r="Q1346" s="165" t="s">
        <v>5577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9701</v>
      </c>
      <c r="Q1347" s="165" t="s">
        <v>5578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4625</v>
      </c>
      <c r="B1348" s="767">
        <v>1338</v>
      </c>
      <c r="C1348" s="405" t="s">
        <v>4132</v>
      </c>
      <c r="D1348" s="405">
        <v>7</v>
      </c>
      <c r="E1348" s="405" t="s">
        <v>5572</v>
      </c>
      <c r="F1348" s="405" t="s">
        <v>5579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9703</v>
      </c>
      <c r="Q1348" s="405" t="s">
        <v>5579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10985</v>
      </c>
      <c r="Q1349" s="165" t="s">
        <v>5580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4095</v>
      </c>
      <c r="D1355" s="668">
        <v>10</v>
      </c>
      <c r="E1355" s="667" t="s">
        <v>5012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456</v>
      </c>
      <c r="D1356" s="668">
        <v>2</v>
      </c>
      <c r="E1356" s="667" t="s">
        <v>5012</v>
      </c>
      <c r="F1356" s="665" t="s">
        <v>5610</v>
      </c>
      <c r="O1356" s="664">
        <f t="shared" ref="O1356:O1385" si="55">G1356+H1356+I1356+L1356-J1356-K1356</f>
        <v>0</v>
      </c>
      <c r="P1356" s="665" t="s">
        <v>5610</v>
      </c>
      <c r="Q1356" s="665" t="s">
        <v>5610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4095</v>
      </c>
      <c r="D1357" s="668">
        <v>11</v>
      </c>
      <c r="E1357" s="667" t="s">
        <v>5012</v>
      </c>
      <c r="F1357" s="665" t="s">
        <v>5611</v>
      </c>
      <c r="O1357" s="664">
        <f t="shared" si="55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447</v>
      </c>
      <c r="D1358" s="668">
        <v>8</v>
      </c>
      <c r="E1358" s="667" t="s">
        <v>5012</v>
      </c>
      <c r="F1358" s="665" t="s">
        <v>9604</v>
      </c>
      <c r="O1358" s="664">
        <f t="shared" si="55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4419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4095</v>
      </c>
      <c r="D1360" s="668">
        <v>12</v>
      </c>
      <c r="E1360" s="667" t="s">
        <v>5012</v>
      </c>
      <c r="F1360" s="665" t="s">
        <v>9605</v>
      </c>
      <c r="O1360" s="664">
        <f t="shared" si="55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4319</v>
      </c>
      <c r="D1361" s="668">
        <v>2</v>
      </c>
      <c r="E1361" s="667" t="s">
        <v>5012</v>
      </c>
      <c r="F1361" s="665" t="s">
        <v>9606</v>
      </c>
      <c r="O1361" s="664">
        <f t="shared" si="55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4095</v>
      </c>
      <c r="D1362" s="668">
        <v>13</v>
      </c>
      <c r="E1362" s="667" t="s">
        <v>5012</v>
      </c>
      <c r="F1362" s="665" t="s">
        <v>9607</v>
      </c>
      <c r="O1362" s="664">
        <f t="shared" si="55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4340</v>
      </c>
      <c r="D1363" s="668">
        <v>4</v>
      </c>
      <c r="E1363" s="667" t="s">
        <v>5012</v>
      </c>
      <c r="F1363" s="665" t="s">
        <v>9608</v>
      </c>
      <c r="O1363" s="664">
        <f t="shared" si="55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4095</v>
      </c>
      <c r="D1364" s="668">
        <v>14</v>
      </c>
      <c r="E1364" s="667" t="s">
        <v>5012</v>
      </c>
      <c r="F1364" s="665" t="s">
        <v>9609</v>
      </c>
      <c r="O1364" s="664">
        <f t="shared" si="55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4095</v>
      </c>
      <c r="D1365" s="668">
        <v>15</v>
      </c>
      <c r="E1365" s="667" t="s">
        <v>5012</v>
      </c>
      <c r="F1365" s="665" t="s">
        <v>9610</v>
      </c>
      <c r="O1365" s="664">
        <f t="shared" si="55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4319</v>
      </c>
      <c r="D1366" s="668">
        <v>3</v>
      </c>
      <c r="E1366" s="667" t="s">
        <v>5012</v>
      </c>
      <c r="F1366" s="665" t="s">
        <v>9611</v>
      </c>
      <c r="O1366" s="664">
        <f t="shared" si="55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4095</v>
      </c>
      <c r="D1367" s="668">
        <v>16</v>
      </c>
      <c r="E1367" s="667" t="s">
        <v>5012</v>
      </c>
      <c r="F1367" s="665" t="s">
        <v>9612</v>
      </c>
      <c r="O1367" s="664">
        <f t="shared" si="55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456</v>
      </c>
      <c r="D1368" s="668">
        <v>3</v>
      </c>
      <c r="E1368" s="667" t="s">
        <v>5012</v>
      </c>
      <c r="F1368" s="665" t="s">
        <v>5315</v>
      </c>
      <c r="O1368" s="664">
        <f t="shared" si="55"/>
        <v>0</v>
      </c>
      <c r="P1368" s="665" t="s">
        <v>5315</v>
      </c>
      <c r="Q1368" s="665" t="s">
        <v>5315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4340</v>
      </c>
      <c r="D1369" s="668">
        <v>5</v>
      </c>
      <c r="E1369" s="667" t="s">
        <v>5012</v>
      </c>
      <c r="F1369" s="665" t="s">
        <v>9613</v>
      </c>
      <c r="O1369" s="664">
        <f t="shared" si="55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4095</v>
      </c>
      <c r="D1370" s="668">
        <v>17</v>
      </c>
      <c r="E1370" s="667" t="s">
        <v>5012</v>
      </c>
      <c r="F1370" s="665" t="s">
        <v>9614</v>
      </c>
      <c r="O1370" s="664">
        <f t="shared" si="55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4319</v>
      </c>
      <c r="D1371" s="668">
        <v>4</v>
      </c>
      <c r="E1371" s="667" t="s">
        <v>5012</v>
      </c>
      <c r="F1371" s="665" t="s">
        <v>9615</v>
      </c>
      <c r="O1371" s="664">
        <f t="shared" si="55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4095</v>
      </c>
      <c r="D1372" s="668">
        <v>18</v>
      </c>
      <c r="E1372" s="667" t="s">
        <v>5012</v>
      </c>
      <c r="F1372" s="665" t="s">
        <v>9616</v>
      </c>
      <c r="O1372" s="664">
        <f t="shared" si="55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5012</v>
      </c>
      <c r="F1373" s="665" t="s">
        <v>9617</v>
      </c>
      <c r="O1373" s="664">
        <f t="shared" si="55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456</v>
      </c>
      <c r="D1374" s="668">
        <v>4</v>
      </c>
      <c r="E1374" s="667" t="s">
        <v>5012</v>
      </c>
      <c r="F1374" s="665" t="s">
        <v>9932</v>
      </c>
      <c r="O1374" s="664">
        <f t="shared" si="55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4095</v>
      </c>
      <c r="D1375" s="668">
        <v>19</v>
      </c>
      <c r="E1375" s="667" t="s">
        <v>5012</v>
      </c>
      <c r="F1375" s="665" t="s">
        <v>9618</v>
      </c>
      <c r="O1375" s="664">
        <f t="shared" si="55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4340</v>
      </c>
      <c r="D1376" s="668">
        <v>6</v>
      </c>
      <c r="E1376" s="667" t="s">
        <v>5012</v>
      </c>
      <c r="F1376" s="665" t="s">
        <v>9619</v>
      </c>
      <c r="O1376" s="664">
        <f t="shared" si="55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447</v>
      </c>
      <c r="D1377" s="668">
        <v>1</v>
      </c>
      <c r="E1377" s="667" t="s">
        <v>5012</v>
      </c>
      <c r="F1377" s="665" t="s">
        <v>9620</v>
      </c>
      <c r="O1377" s="664">
        <f t="shared" si="55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4095</v>
      </c>
      <c r="D1378" s="668">
        <v>20</v>
      </c>
      <c r="E1378" s="667" t="s">
        <v>5012</v>
      </c>
      <c r="F1378" s="665" t="s">
        <v>9621</v>
      </c>
      <c r="O1378" s="664">
        <f t="shared" si="55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4319</v>
      </c>
      <c r="D1379" s="668">
        <v>5</v>
      </c>
      <c r="E1379" s="667" t="s">
        <v>5012</v>
      </c>
      <c r="F1379" s="665" t="s">
        <v>9622</v>
      </c>
      <c r="O1379" s="664">
        <f t="shared" si="55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4202</v>
      </c>
      <c r="D1380" s="668"/>
      <c r="E1380" s="667" t="s">
        <v>5012</v>
      </c>
      <c r="F1380" s="665" t="s">
        <v>9623</v>
      </c>
      <c r="O1380" s="664">
        <f t="shared" si="55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4205</v>
      </c>
      <c r="D1381" s="668"/>
      <c r="E1381" s="667" t="s">
        <v>5012</v>
      </c>
      <c r="F1381" s="665" t="s">
        <v>9624</v>
      </c>
      <c r="O1381" s="664">
        <f t="shared" si="55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4205</v>
      </c>
      <c r="D1382" s="668"/>
      <c r="E1382" s="667" t="s">
        <v>5012</v>
      </c>
      <c r="F1382" s="665" t="s">
        <v>9624</v>
      </c>
      <c r="O1382" s="664">
        <f t="shared" si="55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4340</v>
      </c>
      <c r="D1383" s="668">
        <v>7</v>
      </c>
      <c r="E1383" s="667" t="s">
        <v>5012</v>
      </c>
      <c r="F1383" s="665" t="s">
        <v>9625</v>
      </c>
      <c r="O1383" s="664">
        <f t="shared" si="55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4095</v>
      </c>
      <c r="D1384" s="668">
        <v>21</v>
      </c>
      <c r="E1384" s="667" t="s">
        <v>5012</v>
      </c>
      <c r="F1384" s="665" t="s">
        <v>9625</v>
      </c>
      <c r="O1384" s="664">
        <f t="shared" si="55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447</v>
      </c>
      <c r="D1385" s="668">
        <v>2</v>
      </c>
      <c r="E1385" s="667" t="s">
        <v>5012</v>
      </c>
      <c r="F1385" s="665" t="s">
        <v>9626</v>
      </c>
      <c r="O1385" s="664">
        <f t="shared" si="55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5566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5317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5606</v>
      </c>
      <c r="Q1386" s="165" t="s">
        <v>5606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5316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5316</v>
      </c>
      <c r="Q1387" s="165" t="s">
        <v>5316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5575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5315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9678</v>
      </c>
      <c r="Q1388" s="165" t="s">
        <v>9678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5314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9682</v>
      </c>
      <c r="Q1389" s="165" t="s">
        <v>9682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5608</v>
      </c>
      <c r="B1390" s="94">
        <v>1344</v>
      </c>
      <c r="C1390" s="165" t="s">
        <v>4283</v>
      </c>
      <c r="D1390" s="165">
        <v>1</v>
      </c>
      <c r="E1390" s="165" t="s">
        <v>9748</v>
      </c>
      <c r="F1390" s="165" t="s">
        <v>5508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5610</v>
      </c>
      <c r="Q1390" s="165" t="s">
        <v>5610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5608</v>
      </c>
      <c r="B1391" s="94">
        <v>1345</v>
      </c>
      <c r="C1391" s="165" t="s">
        <v>4283</v>
      </c>
      <c r="D1391" s="165">
        <v>2</v>
      </c>
      <c r="E1391" s="165" t="s">
        <v>9750</v>
      </c>
      <c r="F1391" s="165" t="s">
        <v>5509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9634</v>
      </c>
      <c r="Q1391" s="165" t="s">
        <v>9634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5608</v>
      </c>
      <c r="B1392" s="94">
        <v>1346</v>
      </c>
      <c r="C1392" s="165" t="s">
        <v>4283</v>
      </c>
      <c r="D1392" s="165">
        <v>3</v>
      </c>
      <c r="E1392" s="165" t="s">
        <v>9751</v>
      </c>
      <c r="F1392" s="165" t="s">
        <v>5510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9637</v>
      </c>
      <c r="Q1392" s="165" t="s">
        <v>9637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5608</v>
      </c>
      <c r="B1393" s="94">
        <v>1347</v>
      </c>
      <c r="C1393" s="165" t="s">
        <v>4283</v>
      </c>
      <c r="D1393" s="165">
        <v>4</v>
      </c>
      <c r="E1393" s="165" t="s">
        <v>9752</v>
      </c>
      <c r="F1393" s="165" t="s">
        <v>5434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5434</v>
      </c>
      <c r="Q1393" s="165" t="s">
        <v>5434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5608</v>
      </c>
      <c r="B1394" s="94">
        <v>1348</v>
      </c>
      <c r="C1394" s="165" t="s">
        <v>4283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8840</v>
      </c>
      <c r="Q1394" s="165" t="s">
        <v>9657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5608</v>
      </c>
      <c r="B1395" s="94">
        <v>1349</v>
      </c>
      <c r="C1395" s="165" t="s">
        <v>4283</v>
      </c>
      <c r="D1395" s="165">
        <v>6</v>
      </c>
      <c r="E1395" s="165" t="s">
        <v>9754</v>
      </c>
      <c r="F1395" s="165" t="s">
        <v>8940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10856</v>
      </c>
      <c r="Q1395" s="165" t="s">
        <v>8940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5608</v>
      </c>
      <c r="B1396" s="94">
        <v>1350</v>
      </c>
      <c r="C1396" s="165" t="s">
        <v>4283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10898</v>
      </c>
      <c r="Q1396" s="165" t="s">
        <v>9663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5608</v>
      </c>
      <c r="B1397" s="94">
        <v>1351</v>
      </c>
      <c r="C1397" s="165" t="s">
        <v>4283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11012</v>
      </c>
      <c r="Q1397" s="165" t="s">
        <v>9758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5609</v>
      </c>
      <c r="B1398" s="94">
        <v>1352</v>
      </c>
      <c r="C1398" s="165" t="s">
        <v>5209</v>
      </c>
      <c r="D1398" s="165"/>
      <c r="E1398" s="165" t="s">
        <v>9766</v>
      </c>
      <c r="F1398" s="165" t="s">
        <v>5447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9761</v>
      </c>
      <c r="Q1398" s="165" t="s">
        <v>9761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5609</v>
      </c>
      <c r="B1399" s="94">
        <v>1353</v>
      </c>
      <c r="C1399" s="165" t="s">
        <v>3955</v>
      </c>
      <c r="D1399" s="165">
        <v>1</v>
      </c>
      <c r="E1399" s="165" t="s">
        <v>9853</v>
      </c>
      <c r="F1399" s="165" t="s">
        <v>4672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4672</v>
      </c>
      <c r="Q1399" s="165" t="s">
        <v>4672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5609</v>
      </c>
      <c r="B1400" s="94">
        <v>1354</v>
      </c>
      <c r="C1400" s="165" t="s">
        <v>3955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9862</v>
      </c>
      <c r="Q1400" s="165" t="s">
        <v>9862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5609</v>
      </c>
      <c r="B1401" s="94">
        <v>1355</v>
      </c>
      <c r="C1401" s="165" t="s">
        <v>3955</v>
      </c>
      <c r="D1401" s="165">
        <v>3</v>
      </c>
      <c r="E1401" s="165" t="s">
        <v>9855</v>
      </c>
      <c r="F1401" s="165" t="s">
        <v>8804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8804</v>
      </c>
      <c r="Q1401" s="165" t="s">
        <v>8804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5609</v>
      </c>
      <c r="B1402" s="94">
        <v>1356</v>
      </c>
      <c r="C1402" s="165" t="s">
        <v>3955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9867</v>
      </c>
      <c r="Q1402" s="165" t="s">
        <v>9867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5609</v>
      </c>
      <c r="B1403" s="94">
        <v>1357</v>
      </c>
      <c r="C1403" s="165" t="s">
        <v>3955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9701</v>
      </c>
      <c r="Q1403" s="165" t="s">
        <v>9865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5609</v>
      </c>
      <c r="B1404" s="94">
        <v>1358</v>
      </c>
      <c r="C1404" s="165" t="s">
        <v>3955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9703</v>
      </c>
      <c r="Q1404" s="165" t="s">
        <v>9868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5609</v>
      </c>
      <c r="B1405" s="94">
        <v>1359</v>
      </c>
      <c r="C1405" s="165" t="s">
        <v>3955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10985</v>
      </c>
      <c r="Q1405" s="165" t="s">
        <v>9863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5609</v>
      </c>
      <c r="B1406" s="94">
        <v>1360</v>
      </c>
      <c r="C1406" s="165" t="s">
        <v>3955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11087</v>
      </c>
      <c r="Q1406" s="165" t="s">
        <v>9864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5612</v>
      </c>
      <c r="B1407" s="94">
        <v>1361</v>
      </c>
      <c r="C1407" s="165" t="s">
        <v>4272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5612</v>
      </c>
      <c r="B1408" s="94">
        <v>1362</v>
      </c>
      <c r="C1408" s="165" t="s">
        <v>4272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5612</v>
      </c>
      <c r="B1409" s="94">
        <v>1363</v>
      </c>
      <c r="C1409" s="165" t="s">
        <v>4272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5612</v>
      </c>
      <c r="B1410" s="94">
        <v>1364</v>
      </c>
      <c r="C1410" s="165" t="s">
        <v>4272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4518</v>
      </c>
      <c r="D1411" s="165">
        <v>1</v>
      </c>
      <c r="E1411" s="165" t="s">
        <v>9884</v>
      </c>
      <c r="F1411" s="165" t="s">
        <v>5431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9894</v>
      </c>
      <c r="Q1411" s="165" t="s">
        <v>9894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4518</v>
      </c>
      <c r="D1412" s="165">
        <v>2</v>
      </c>
      <c r="E1412" s="165" t="s">
        <v>9885</v>
      </c>
      <c r="F1412" s="165" t="s">
        <v>5432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5619</v>
      </c>
      <c r="Q1412" s="165" t="s">
        <v>5619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4518</v>
      </c>
      <c r="D1413" s="165">
        <v>3</v>
      </c>
      <c r="E1413" s="165" t="s">
        <v>9886</v>
      </c>
      <c r="F1413" s="165" t="s">
        <v>5433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5433</v>
      </c>
      <c r="Q1413" s="165" t="s">
        <v>5433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4518</v>
      </c>
      <c r="D1414" s="165">
        <v>4</v>
      </c>
      <c r="E1414" s="165" t="s">
        <v>9887</v>
      </c>
      <c r="F1414" s="165" t="s">
        <v>5434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5434</v>
      </c>
      <c r="Q1414" s="165" t="s">
        <v>5434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4518</v>
      </c>
      <c r="D1415" s="165">
        <v>5</v>
      </c>
      <c r="E1415" s="165" t="s">
        <v>9888</v>
      </c>
      <c r="F1415" s="165" t="s">
        <v>5435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10815</v>
      </c>
      <c r="Q1415" s="165" t="s">
        <v>10816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9882</v>
      </c>
      <c r="B1416" s="94">
        <v>1370</v>
      </c>
      <c r="C1416" s="165" t="s">
        <v>4518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10870</v>
      </c>
      <c r="Q1416" s="165" t="s">
        <v>10871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9882</v>
      </c>
      <c r="B1417" s="94">
        <v>1371</v>
      </c>
      <c r="C1417" s="165" t="s">
        <v>4518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10937</v>
      </c>
      <c r="Q1417" s="165" t="s">
        <v>10951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9882</v>
      </c>
      <c r="B1418" s="94">
        <v>1372</v>
      </c>
      <c r="C1418" s="165" t="s">
        <v>4518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11012</v>
      </c>
      <c r="Q1418" s="165" t="s">
        <v>9758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5617</v>
      </c>
      <c r="B1419" s="94">
        <v>1373</v>
      </c>
      <c r="C1419" s="165" t="s">
        <v>4256</v>
      </c>
      <c r="D1419" s="165">
        <v>1</v>
      </c>
      <c r="E1419" s="165" t="s">
        <v>9898</v>
      </c>
      <c r="F1419" s="165" t="s">
        <v>5482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9894</v>
      </c>
      <c r="Q1419" s="165" t="s">
        <v>9894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5617</v>
      </c>
      <c r="B1420" s="94">
        <v>1374</v>
      </c>
      <c r="C1420" s="165" t="s">
        <v>4256</v>
      </c>
      <c r="D1420" s="165">
        <v>2</v>
      </c>
      <c r="E1420" s="165" t="s">
        <v>9901</v>
      </c>
      <c r="F1420" s="165" t="s">
        <v>5483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5483</v>
      </c>
      <c r="Q1420" s="165" t="s">
        <v>5483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5617</v>
      </c>
      <c r="B1421" s="94">
        <v>1375</v>
      </c>
      <c r="C1421" s="165" t="s">
        <v>4256</v>
      </c>
      <c r="D1421" s="165">
        <v>3</v>
      </c>
      <c r="E1421" s="165" t="s">
        <v>9902</v>
      </c>
      <c r="F1421" s="165" t="s">
        <v>5484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9849</v>
      </c>
      <c r="Q1421" s="165" t="s">
        <v>9849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5617</v>
      </c>
      <c r="B1422" s="94">
        <v>1376</v>
      </c>
      <c r="C1422" s="165" t="s">
        <v>4256</v>
      </c>
      <c r="D1422" s="165">
        <v>4</v>
      </c>
      <c r="E1422" s="165" t="s">
        <v>9903</v>
      </c>
      <c r="F1422" s="165" t="s">
        <v>5485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9850</v>
      </c>
      <c r="Q1422" s="165" t="s">
        <v>9850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5617</v>
      </c>
      <c r="B1423" s="94">
        <v>1377</v>
      </c>
      <c r="C1423" s="165" t="s">
        <v>4256</v>
      </c>
      <c r="D1423" s="165">
        <v>5</v>
      </c>
      <c r="E1423" s="165" t="s">
        <v>9906</v>
      </c>
      <c r="F1423" s="165" t="s">
        <v>5486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10826</v>
      </c>
      <c r="Q1423" s="165" t="s">
        <v>5486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5617</v>
      </c>
      <c r="B1424" s="94">
        <v>1378</v>
      </c>
      <c r="C1424" s="165" t="s">
        <v>4256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9703</v>
      </c>
      <c r="Q1424" s="165" t="s">
        <v>10921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5617</v>
      </c>
      <c r="B1425" s="94">
        <v>1379</v>
      </c>
      <c r="C1425" s="165" t="s">
        <v>4256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10985</v>
      </c>
      <c r="Q1425" s="165" t="s">
        <v>10990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5617</v>
      </c>
      <c r="B1426" s="94">
        <v>1380</v>
      </c>
      <c r="C1426" s="165" t="s">
        <v>4256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11086</v>
      </c>
      <c r="Q1426" s="165" t="s">
        <v>9911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9869</v>
      </c>
      <c r="B1427" s="94">
        <v>1381</v>
      </c>
      <c r="C1427" s="165" t="s">
        <v>4531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9678</v>
      </c>
      <c r="Q1427" s="165" t="s">
        <v>9678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4531</v>
      </c>
      <c r="D1428" s="165">
        <v>2</v>
      </c>
      <c r="E1428" s="165" t="s">
        <v>9872</v>
      </c>
      <c r="F1428" s="165" t="s">
        <v>8804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8804</v>
      </c>
      <c r="Q1428" s="165" t="s">
        <v>8804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4531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9867</v>
      </c>
      <c r="Q1429" s="165" t="s">
        <v>9867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4531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10858</v>
      </c>
      <c r="Q1430" s="165" t="s">
        <v>9865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9869</v>
      </c>
      <c r="B1431" s="94">
        <v>1385</v>
      </c>
      <c r="C1431" s="165" t="s">
        <v>4531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9703</v>
      </c>
      <c r="Q1431" s="165" t="s">
        <v>10922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9869</v>
      </c>
      <c r="B1432" s="94">
        <v>1386</v>
      </c>
      <c r="C1432" s="165" t="s">
        <v>4531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10985</v>
      </c>
      <c r="Q1432" s="165" t="s">
        <v>10991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9869</v>
      </c>
      <c r="B1433" s="94">
        <v>1387</v>
      </c>
      <c r="C1433" s="165" t="s">
        <v>4531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11087</v>
      </c>
      <c r="Q1433" s="165" t="s">
        <v>9864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9869</v>
      </c>
      <c r="B1434" s="94">
        <v>1388</v>
      </c>
      <c r="C1434" s="165" t="s">
        <v>4531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8755</v>
      </c>
      <c r="B1435" s="94">
        <v>1389</v>
      </c>
      <c r="C1435" s="165" t="s">
        <v>4529</v>
      </c>
      <c r="D1435" s="165">
        <v>1</v>
      </c>
      <c r="E1435" s="165" t="s">
        <v>9817</v>
      </c>
      <c r="F1435" s="165" t="s">
        <v>5510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9814</v>
      </c>
      <c r="Q1435" s="165" t="s">
        <v>9814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8755</v>
      </c>
      <c r="B1436" s="94">
        <v>1390</v>
      </c>
      <c r="C1436" s="165" t="s">
        <v>4529</v>
      </c>
      <c r="D1436" s="165">
        <v>2</v>
      </c>
      <c r="E1436" s="165" t="s">
        <v>9818</v>
      </c>
      <c r="F1436" s="165" t="s">
        <v>8810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8810</v>
      </c>
      <c r="Q1436" s="165" t="s">
        <v>8810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8755</v>
      </c>
      <c r="B1437" s="94">
        <v>1391</v>
      </c>
      <c r="C1437" s="165" t="s">
        <v>4529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8840</v>
      </c>
      <c r="Q1437" s="165" t="s">
        <v>10817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8755</v>
      </c>
      <c r="B1438" s="94">
        <v>1392</v>
      </c>
      <c r="C1438" s="165" t="s">
        <v>4529</v>
      </c>
      <c r="D1438" s="165">
        <v>4</v>
      </c>
      <c r="E1438" s="165" t="s">
        <v>9820</v>
      </c>
      <c r="F1438" s="165" t="s">
        <v>8940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10860</v>
      </c>
      <c r="Q1438" s="165" t="s">
        <v>10861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8755</v>
      </c>
      <c r="B1439" s="94">
        <v>1393</v>
      </c>
      <c r="C1439" s="165" t="s">
        <v>4529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10925</v>
      </c>
      <c r="Q1439" s="165" t="s">
        <v>9663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8755</v>
      </c>
      <c r="B1440" s="94">
        <v>1394</v>
      </c>
      <c r="C1440" s="165" t="s">
        <v>4529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10985</v>
      </c>
      <c r="Q1440" s="165" t="s">
        <v>9826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8755</v>
      </c>
      <c r="B1441" s="94">
        <v>1395</v>
      </c>
      <c r="C1441" s="165" t="s">
        <v>4529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8755</v>
      </c>
      <c r="B1442" s="94">
        <v>1396</v>
      </c>
      <c r="C1442" s="165" t="s">
        <v>4529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5449</v>
      </c>
      <c r="B1443" s="94">
        <v>1397</v>
      </c>
      <c r="C1443" s="165" t="s">
        <v>4679</v>
      </c>
      <c r="D1443" s="165">
        <v>1</v>
      </c>
      <c r="E1443" s="165" t="s">
        <v>9696</v>
      </c>
      <c r="F1443" s="165" t="s">
        <v>8784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8795</v>
      </c>
      <c r="Q1443" s="165" t="s">
        <v>8795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5449</v>
      </c>
      <c r="B1444" s="94">
        <v>1398</v>
      </c>
      <c r="C1444" s="165" t="s">
        <v>4679</v>
      </c>
      <c r="D1444" s="165">
        <v>2</v>
      </c>
      <c r="E1444" s="165" t="s">
        <v>9698</v>
      </c>
      <c r="F1444" s="165" t="s">
        <v>8848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8848</v>
      </c>
      <c r="Q1444" s="165" t="s">
        <v>8848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5449</v>
      </c>
      <c r="B1445" s="94">
        <v>1399</v>
      </c>
      <c r="C1445" s="165" t="s">
        <v>4679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10828</v>
      </c>
      <c r="Q1445" s="165" t="s">
        <v>10831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5449</v>
      </c>
      <c r="B1446" s="94">
        <v>1400</v>
      </c>
      <c r="C1446" s="165" t="s">
        <v>4679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8974</v>
      </c>
      <c r="Q1446" s="165" t="s">
        <v>10895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5449</v>
      </c>
      <c r="B1447" s="94">
        <v>1401</v>
      </c>
      <c r="C1447" s="165" t="s">
        <v>4679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10961</v>
      </c>
      <c r="Q1447" s="165" t="s">
        <v>9705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5449</v>
      </c>
      <c r="B1448" s="94">
        <v>1402</v>
      </c>
      <c r="C1448" s="165" t="s">
        <v>4679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11054</v>
      </c>
      <c r="Q1448" s="165" t="s">
        <v>9707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5449</v>
      </c>
      <c r="B1449" s="94">
        <v>1403</v>
      </c>
      <c r="C1449" s="165" t="s">
        <v>4679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5449</v>
      </c>
      <c r="B1450" s="94">
        <v>1404</v>
      </c>
      <c r="C1450" s="165" t="s">
        <v>4679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5449</v>
      </c>
      <c r="B1451" s="94">
        <v>1405</v>
      </c>
      <c r="C1451" s="165" t="s">
        <v>4696</v>
      </c>
      <c r="D1451" s="165">
        <v>1</v>
      </c>
      <c r="E1451" s="165" t="s">
        <v>9714</v>
      </c>
      <c r="F1451" s="165" t="s">
        <v>8784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8795</v>
      </c>
      <c r="Q1451" s="165" t="s">
        <v>8795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5449</v>
      </c>
      <c r="B1452" s="94">
        <v>1406</v>
      </c>
      <c r="C1452" s="165" t="s">
        <v>4696</v>
      </c>
      <c r="D1452" s="165">
        <v>2</v>
      </c>
      <c r="E1452" s="165" t="s">
        <v>9715</v>
      </c>
      <c r="F1452" s="165" t="s">
        <v>8848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8848</v>
      </c>
      <c r="Q1452" s="165" t="s">
        <v>8848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5449</v>
      </c>
      <c r="B1453" s="94">
        <v>1407</v>
      </c>
      <c r="C1453" s="165" t="s">
        <v>4696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10825</v>
      </c>
      <c r="Q1453" s="165" t="s">
        <v>10826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5449</v>
      </c>
      <c r="B1454" s="94">
        <v>1408</v>
      </c>
      <c r="C1454" s="165" t="s">
        <v>4696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8974</v>
      </c>
      <c r="Q1454" s="165" t="s">
        <v>10894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5449</v>
      </c>
      <c r="B1455" s="94">
        <v>1409</v>
      </c>
      <c r="C1455" s="165" t="s">
        <v>4696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10961</v>
      </c>
      <c r="Q1455" s="165" t="s">
        <v>9705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5449</v>
      </c>
      <c r="B1456" s="94">
        <v>1410</v>
      </c>
      <c r="C1456" s="165" t="s">
        <v>4696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11054</v>
      </c>
      <c r="Q1456" s="165" t="s">
        <v>11070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5449</v>
      </c>
      <c r="B1457" s="94">
        <v>1411</v>
      </c>
      <c r="C1457" s="165" t="s">
        <v>4696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5449</v>
      </c>
      <c r="B1458" s="94">
        <v>1412</v>
      </c>
      <c r="C1458" s="165" t="s">
        <v>4696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4514</v>
      </c>
      <c r="D1459" s="165">
        <v>1</v>
      </c>
      <c r="E1459" s="165" t="s">
        <v>9832</v>
      </c>
      <c r="F1459" s="165" t="s">
        <v>5314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9682</v>
      </c>
      <c r="Q1459" s="165" t="s">
        <v>9682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4514</v>
      </c>
      <c r="D1460" s="165">
        <v>2</v>
      </c>
      <c r="E1460" s="165" t="s">
        <v>9833</v>
      </c>
      <c r="F1460" s="165" t="s">
        <v>9838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8884</v>
      </c>
      <c r="Q1460" s="165" t="s">
        <v>10812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9830</v>
      </c>
      <c r="B1461" s="94">
        <v>1415</v>
      </c>
      <c r="C1461" s="165" t="s">
        <v>4514</v>
      </c>
      <c r="D1461" s="165">
        <v>3</v>
      </c>
      <c r="E1461" s="165" t="s">
        <v>9839</v>
      </c>
      <c r="F1461" s="165" t="s">
        <v>8950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8974</v>
      </c>
      <c r="Q1461" s="165" t="s">
        <v>10862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9830</v>
      </c>
      <c r="B1462" s="94">
        <v>1416</v>
      </c>
      <c r="C1462" s="165" t="s">
        <v>4514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10937</v>
      </c>
      <c r="Q1462" s="165" t="s">
        <v>10947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9830</v>
      </c>
      <c r="B1463" s="94">
        <v>1417</v>
      </c>
      <c r="C1463" s="165" t="s">
        <v>4514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11012</v>
      </c>
      <c r="Q1463" s="165" t="s">
        <v>9843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9830</v>
      </c>
      <c r="B1464" s="94">
        <v>1418</v>
      </c>
      <c r="C1464" s="165" t="s">
        <v>4514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4514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4514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4540</v>
      </c>
      <c r="D1467" s="165">
        <v>1</v>
      </c>
      <c r="E1467" s="165" t="s">
        <v>9915</v>
      </c>
      <c r="F1467" s="165" t="s">
        <v>5346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8813</v>
      </c>
      <c r="Q1467" s="165" t="s">
        <v>8813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4540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8872</v>
      </c>
      <c r="Q1468" s="165" t="s">
        <v>10859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9912</v>
      </c>
      <c r="B1469" s="94">
        <v>1423</v>
      </c>
      <c r="C1469" s="165" t="s">
        <v>4540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9701</v>
      </c>
      <c r="Q1469" s="165" t="s">
        <v>9924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9912</v>
      </c>
      <c r="B1470" s="94">
        <v>1424</v>
      </c>
      <c r="C1470" s="165" t="s">
        <v>4540</v>
      </c>
      <c r="D1470" s="165">
        <v>4</v>
      </c>
      <c r="E1470" s="165" t="s">
        <v>9918</v>
      </c>
      <c r="F1470" s="165" t="s">
        <v>5592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9703</v>
      </c>
      <c r="Q1470" s="165" t="s">
        <v>10923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9912</v>
      </c>
      <c r="B1471" s="94">
        <v>1425</v>
      </c>
      <c r="C1471" s="165" t="s">
        <v>4540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10992</v>
      </c>
      <c r="Q1471" s="165" t="s">
        <v>10993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9912</v>
      </c>
      <c r="B1472" s="94">
        <v>1426</v>
      </c>
      <c r="C1472" s="165" t="s">
        <v>4540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11089</v>
      </c>
      <c r="Q1472" s="165" t="s">
        <v>9927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9912</v>
      </c>
      <c r="B1473" s="94">
        <v>1427</v>
      </c>
      <c r="C1473" s="165" t="s">
        <v>4540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4540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8813</v>
      </c>
      <c r="Q1475" s="165" t="s">
        <v>8813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8810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8813</v>
      </c>
      <c r="Q1476" s="165" t="s">
        <v>8813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5434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5434</v>
      </c>
      <c r="Q1477" s="165" t="s">
        <v>5434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8846</v>
      </c>
      <c r="Q1478" s="165" t="s">
        <v>8846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8840</v>
      </c>
      <c r="Q1479" s="165" t="s">
        <v>9657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5435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8884</v>
      </c>
      <c r="Q1480" s="165" t="s">
        <v>10814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10824</v>
      </c>
      <c r="Q1481" s="165" t="s">
        <v>9659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8940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9701</v>
      </c>
      <c r="Q1482" s="165" t="s">
        <v>8940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10863</v>
      </c>
      <c r="Q1483" s="165" t="s">
        <v>10863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8974</v>
      </c>
      <c r="Q1484" s="165" t="s">
        <v>10893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9703</v>
      </c>
      <c r="Q1485" s="165" t="s">
        <v>10924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10937</v>
      </c>
      <c r="Q1486" s="165" t="s">
        <v>10950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9727</v>
      </c>
      <c r="B1487" s="94">
        <v>1441</v>
      </c>
      <c r="C1487" s="165" t="s">
        <v>4202</v>
      </c>
      <c r="D1487" s="165">
        <v>1</v>
      </c>
      <c r="E1487" s="165" t="s">
        <v>9729</v>
      </c>
      <c r="F1487" s="165" t="s">
        <v>5326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4202</v>
      </c>
      <c r="D1488" s="165">
        <v>2</v>
      </c>
      <c r="E1488" s="165" t="s">
        <v>9731</v>
      </c>
      <c r="F1488" s="165" t="s">
        <v>5543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10828</v>
      </c>
      <c r="Q1488" s="165" t="s">
        <v>5543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9727</v>
      </c>
      <c r="B1489" s="94">
        <v>1443</v>
      </c>
      <c r="C1489" s="165" t="s">
        <v>4202</v>
      </c>
      <c r="D1489" s="165">
        <v>3</v>
      </c>
      <c r="E1489" s="165" t="s">
        <v>9732</v>
      </c>
      <c r="F1489" s="165" t="s">
        <v>5544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10875</v>
      </c>
      <c r="Q1489" s="165" t="s">
        <v>5544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9727</v>
      </c>
      <c r="B1490" s="94">
        <v>1444</v>
      </c>
      <c r="C1490" s="165" t="s">
        <v>4202</v>
      </c>
      <c r="D1490" s="165">
        <v>4</v>
      </c>
      <c r="E1490" s="165" t="s">
        <v>9733</v>
      </c>
      <c r="F1490" s="165" t="s">
        <v>9740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10961</v>
      </c>
      <c r="Q1490" s="165" t="s">
        <v>9740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9727</v>
      </c>
      <c r="B1491" s="94">
        <v>1445</v>
      </c>
      <c r="C1491" s="165" t="s">
        <v>4202</v>
      </c>
      <c r="D1491" s="165">
        <v>5</v>
      </c>
      <c r="E1491" s="165" t="s">
        <v>9734</v>
      </c>
      <c r="F1491" s="165" t="s">
        <v>9741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11056</v>
      </c>
      <c r="Q1491" s="165" t="s">
        <v>11055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9727</v>
      </c>
      <c r="B1492" s="94">
        <v>1446</v>
      </c>
      <c r="C1492" s="165" t="s">
        <v>4202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4202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4202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4001</v>
      </c>
      <c r="D1495" s="165">
        <v>1</v>
      </c>
      <c r="E1495" s="165" t="s">
        <v>9780</v>
      </c>
      <c r="F1495" s="165" t="s">
        <v>5326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5350</v>
      </c>
      <c r="Q1495" s="165" t="s">
        <v>5350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4001</v>
      </c>
      <c r="D1496" s="165">
        <v>2</v>
      </c>
      <c r="E1496" s="165" t="s">
        <v>9782</v>
      </c>
      <c r="F1496" s="165" t="s">
        <v>5543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10823</v>
      </c>
      <c r="Q1496" s="165" t="s">
        <v>5543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9745</v>
      </c>
      <c r="B1497" s="94">
        <v>1451</v>
      </c>
      <c r="C1497" s="165" t="s">
        <v>4001</v>
      </c>
      <c r="D1497" s="165">
        <v>3</v>
      </c>
      <c r="E1497" s="165" t="s">
        <v>9783</v>
      </c>
      <c r="F1497" s="165" t="s">
        <v>5544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8974</v>
      </c>
      <c r="Q1497" s="165" t="s">
        <v>10874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9745</v>
      </c>
      <c r="B1498" s="94">
        <v>1452</v>
      </c>
      <c r="C1498" s="165" t="s">
        <v>4001</v>
      </c>
      <c r="D1498" s="165">
        <v>4</v>
      </c>
      <c r="E1498" s="165" t="s">
        <v>9784</v>
      </c>
      <c r="F1498" s="165" t="s">
        <v>9740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10970</v>
      </c>
      <c r="Q1498" s="165" t="s">
        <v>9740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9745</v>
      </c>
      <c r="B1499" s="94">
        <v>1453</v>
      </c>
      <c r="C1499" s="165" t="s">
        <v>4001</v>
      </c>
      <c r="D1499" s="165">
        <v>5</v>
      </c>
      <c r="E1499" s="165" t="s">
        <v>9785</v>
      </c>
      <c r="F1499" s="165" t="s">
        <v>9741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11067</v>
      </c>
      <c r="Q1499" s="165" t="s">
        <v>9741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9745</v>
      </c>
      <c r="B1500" s="94">
        <v>1454</v>
      </c>
      <c r="C1500" s="165" t="s">
        <v>4001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4001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4001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4001</v>
      </c>
      <c r="D1503" s="165">
        <v>1</v>
      </c>
      <c r="E1503" s="165" t="s">
        <v>9791</v>
      </c>
      <c r="F1503" s="165" t="s">
        <v>5326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5350</v>
      </c>
      <c r="Q1503" s="165" t="s">
        <v>5350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4001</v>
      </c>
      <c r="D1504" s="165">
        <v>2</v>
      </c>
      <c r="E1504" s="165" t="s">
        <v>9792</v>
      </c>
      <c r="F1504" s="165" t="s">
        <v>5543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10823</v>
      </c>
      <c r="Q1504" s="165" t="s">
        <v>5543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9745</v>
      </c>
      <c r="B1505" s="94">
        <v>1459</v>
      </c>
      <c r="C1505" s="165" t="s">
        <v>4001</v>
      </c>
      <c r="D1505" s="165">
        <v>3</v>
      </c>
      <c r="E1505" s="165" t="s">
        <v>9793</v>
      </c>
      <c r="F1505" s="165" t="s">
        <v>5544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8974</v>
      </c>
      <c r="Q1505" s="165" t="s">
        <v>5544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9745</v>
      </c>
      <c r="B1506" s="94">
        <v>1460</v>
      </c>
      <c r="C1506" s="165" t="s">
        <v>4001</v>
      </c>
      <c r="D1506" s="165">
        <v>4</v>
      </c>
      <c r="E1506" s="165" t="s">
        <v>9794</v>
      </c>
      <c r="F1506" s="165" t="s">
        <v>9740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10961</v>
      </c>
      <c r="Q1506" s="165" t="s">
        <v>9740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9745</v>
      </c>
      <c r="B1507" s="94">
        <v>1461</v>
      </c>
      <c r="C1507" s="165" t="s">
        <v>4001</v>
      </c>
      <c r="D1507" s="165">
        <v>5</v>
      </c>
      <c r="E1507" s="165" t="s">
        <v>9795</v>
      </c>
      <c r="F1507" s="165" t="s">
        <v>9741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11066</v>
      </c>
      <c r="Q1507" s="165" t="s">
        <v>9741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9745</v>
      </c>
      <c r="B1508" s="94">
        <v>1462</v>
      </c>
      <c r="C1508" s="165" t="s">
        <v>4001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4001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4001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4001</v>
      </c>
      <c r="D1511" s="165"/>
      <c r="E1511" s="165" t="s">
        <v>9930</v>
      </c>
      <c r="F1511" s="165" t="s">
        <v>5350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5350</v>
      </c>
      <c r="Q1511" s="165" t="s">
        <v>5350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10754</v>
      </c>
      <c r="B1515" s="200"/>
      <c r="C1515" s="201"/>
      <c r="D1515" s="202"/>
      <c r="E1515" s="201"/>
      <c r="F1515" s="185" t="s">
        <v>2379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2436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15211</v>
      </c>
      <c r="H1516" s="269" t="s">
        <v>4469</v>
      </c>
      <c r="I1516" s="269" t="s">
        <v>4448</v>
      </c>
      <c r="J1516" s="269" t="s">
        <v>4472</v>
      </c>
      <c r="K1516" s="269" t="s">
        <v>9597</v>
      </c>
      <c r="L1516" s="269" t="s">
        <v>10755</v>
      </c>
      <c r="M1516" s="269" t="s">
        <v>4842</v>
      </c>
      <c r="N1516" s="269" t="s">
        <v>3729</v>
      </c>
      <c r="O1516" s="269" t="s">
        <v>2439</v>
      </c>
      <c r="P1516" s="269" t="s">
        <v>1282</v>
      </c>
      <c r="Q1516" s="269" t="s">
        <v>1386</v>
      </c>
      <c r="R1516" s="269" t="s">
        <v>576</v>
      </c>
      <c r="S1516" s="269" t="s">
        <v>3594</v>
      </c>
      <c r="T1516" s="269" t="s">
        <v>1283</v>
      </c>
      <c r="U1516" s="269" t="s">
        <v>577</v>
      </c>
    </row>
    <row r="1517" spans="1:23" s="665" customFormat="1">
      <c r="A1517" s="670" t="s">
        <v>14738</v>
      </c>
      <c r="B1517" s="666"/>
      <c r="C1517" s="667" t="s">
        <v>456</v>
      </c>
      <c r="D1517" s="668">
        <v>5</v>
      </c>
      <c r="E1517" s="667" t="s">
        <v>5012</v>
      </c>
      <c r="F1517" s="665" t="s">
        <v>14739</v>
      </c>
      <c r="O1517" s="664">
        <f t="shared" ref="O1517" si="64">G1517+H1517+I1517+L1517-J1517-K1517</f>
        <v>0</v>
      </c>
      <c r="P1517" s="665" t="s">
        <v>14740</v>
      </c>
      <c r="Q1517" s="665" t="s">
        <v>14741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9838</v>
      </c>
      <c r="B1518" s="666"/>
      <c r="C1518" s="667" t="s">
        <v>4095</v>
      </c>
      <c r="D1518" s="668">
        <v>22</v>
      </c>
      <c r="E1518" s="667" t="s">
        <v>5012</v>
      </c>
      <c r="F1518" s="665" t="s">
        <v>9838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10756</v>
      </c>
      <c r="B1519" s="666"/>
      <c r="C1519" s="667" t="s">
        <v>10757</v>
      </c>
      <c r="D1519" s="668">
        <v>7</v>
      </c>
      <c r="E1519" s="667" t="s">
        <v>5012</v>
      </c>
      <c r="F1519" s="665" t="s">
        <v>9838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10758</v>
      </c>
      <c r="B1520" s="666"/>
      <c r="C1520" s="667" t="s">
        <v>4319</v>
      </c>
      <c r="D1520" s="668">
        <v>6</v>
      </c>
      <c r="E1520" s="667" t="s">
        <v>5012</v>
      </c>
      <c r="F1520" s="665" t="s">
        <v>10759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5435</v>
      </c>
      <c r="B1521" s="666"/>
      <c r="C1521" s="667" t="s">
        <v>4095</v>
      </c>
      <c r="D1521" s="668">
        <v>23</v>
      </c>
      <c r="E1521" s="667" t="s">
        <v>5012</v>
      </c>
      <c r="F1521" s="665" t="s">
        <v>5435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14742</v>
      </c>
      <c r="B1522" s="666"/>
      <c r="C1522" s="667" t="s">
        <v>456</v>
      </c>
      <c r="D1522" s="668">
        <v>6</v>
      </c>
      <c r="E1522" s="667" t="s">
        <v>5012</v>
      </c>
      <c r="F1522" s="665" t="s">
        <v>8927</v>
      </c>
      <c r="O1522" s="664">
        <f t="shared" ref="O1522" si="68">G1522+H1522+I1522+L1522-J1522-K1522</f>
        <v>0</v>
      </c>
      <c r="P1522" s="665" t="s">
        <v>8927</v>
      </c>
      <c r="Q1522" s="665" t="s">
        <v>14743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15239</v>
      </c>
      <c r="B1523" s="666"/>
      <c r="C1523" s="667" t="s">
        <v>4095</v>
      </c>
      <c r="D1523" s="668">
        <v>24</v>
      </c>
      <c r="E1523" s="667" t="s">
        <v>5012</v>
      </c>
      <c r="F1523" s="665" t="s">
        <v>10760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10761</v>
      </c>
      <c r="B1524" s="666"/>
      <c r="C1524" s="667" t="s">
        <v>10762</v>
      </c>
      <c r="D1524" s="671" t="s">
        <v>10763</v>
      </c>
      <c r="E1524" s="667" t="s">
        <v>5012</v>
      </c>
      <c r="F1524" s="665" t="s">
        <v>5486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5486</v>
      </c>
      <c r="B1525" s="666"/>
      <c r="C1525" s="667" t="s">
        <v>4340</v>
      </c>
      <c r="D1525" s="668">
        <v>8</v>
      </c>
      <c r="E1525" s="667" t="s">
        <v>5012</v>
      </c>
      <c r="F1525" s="665" t="s">
        <v>5486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5578</v>
      </c>
      <c r="B1526" s="666"/>
      <c r="C1526" s="667" t="s">
        <v>447</v>
      </c>
      <c r="D1526" s="668">
        <v>3</v>
      </c>
      <c r="E1526" s="667" t="s">
        <v>5012</v>
      </c>
      <c r="F1526" s="665" t="s">
        <v>5578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8950</v>
      </c>
      <c r="B1527" s="666"/>
      <c r="C1527" s="667" t="s">
        <v>10757</v>
      </c>
      <c r="D1527" s="668">
        <v>8</v>
      </c>
      <c r="E1527" s="667" t="s">
        <v>5012</v>
      </c>
      <c r="F1527" s="665" t="s">
        <v>10764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8950</v>
      </c>
      <c r="B1528" s="666"/>
      <c r="C1528" s="667" t="s">
        <v>4095</v>
      </c>
      <c r="D1528" s="668">
        <v>1</v>
      </c>
      <c r="E1528" s="667" t="s">
        <v>5012</v>
      </c>
      <c r="F1528" s="665" t="s">
        <v>10765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10766</v>
      </c>
      <c r="B1529" s="666"/>
      <c r="C1529" s="667" t="s">
        <v>4095</v>
      </c>
      <c r="D1529" s="668">
        <v>2</v>
      </c>
      <c r="E1529" s="667" t="s">
        <v>5012</v>
      </c>
      <c r="F1529" s="665" t="s">
        <v>10767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10768</v>
      </c>
      <c r="B1530" s="666"/>
      <c r="C1530" s="667" t="s">
        <v>4319</v>
      </c>
      <c r="D1530" s="668">
        <v>7</v>
      </c>
      <c r="E1530" s="667" t="s">
        <v>5012</v>
      </c>
      <c r="F1530" s="665" t="s">
        <v>10769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10770</v>
      </c>
      <c r="B1531" s="666"/>
      <c r="C1531" s="667" t="s">
        <v>4095</v>
      </c>
      <c r="D1531" s="668">
        <v>3</v>
      </c>
      <c r="E1531" s="667" t="s">
        <v>5012</v>
      </c>
      <c r="F1531" s="665" t="s">
        <v>10770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10771</v>
      </c>
      <c r="B1532" s="666"/>
      <c r="C1532" s="667" t="s">
        <v>4340</v>
      </c>
      <c r="D1532" s="668">
        <v>1</v>
      </c>
      <c r="E1532" s="667" t="s">
        <v>5012</v>
      </c>
      <c r="F1532" s="665" t="s">
        <v>10772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14744</v>
      </c>
      <c r="B1533" s="666"/>
      <c r="C1533" s="667" t="s">
        <v>456</v>
      </c>
      <c r="D1533" s="671" t="s">
        <v>14746</v>
      </c>
      <c r="E1533" s="667" t="s">
        <v>5012</v>
      </c>
      <c r="F1533" s="665" t="s">
        <v>14745</v>
      </c>
      <c r="O1533" s="664">
        <f>G1533+H1533+I1533+L1533-J1533-K1533</f>
        <v>0</v>
      </c>
      <c r="P1533" s="665" t="s">
        <v>5579</v>
      </c>
      <c r="Q1533" s="665" t="s">
        <v>5579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10774</v>
      </c>
      <c r="B1534" s="666"/>
      <c r="C1534" s="667" t="s">
        <v>447</v>
      </c>
      <c r="D1534" s="668">
        <v>4</v>
      </c>
      <c r="E1534" s="667" t="s">
        <v>5012</v>
      </c>
      <c r="F1534" s="665" t="s">
        <v>10775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9842</v>
      </c>
      <c r="B1535" s="666"/>
      <c r="C1535" s="667" t="s">
        <v>4095</v>
      </c>
      <c r="D1535" s="668">
        <v>4</v>
      </c>
      <c r="E1535" s="667" t="s">
        <v>5012</v>
      </c>
      <c r="F1535" s="665" t="s">
        <v>9842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10776</v>
      </c>
      <c r="B1536" s="666"/>
      <c r="C1536" s="667" t="s">
        <v>10757</v>
      </c>
      <c r="D1536" s="668">
        <v>9</v>
      </c>
      <c r="E1536" s="667" t="s">
        <v>5012</v>
      </c>
      <c r="F1536" s="665" t="s">
        <v>10777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10778</v>
      </c>
      <c r="B1537" s="666"/>
      <c r="C1537" s="667" t="s">
        <v>4095</v>
      </c>
      <c r="D1537" s="668">
        <v>5</v>
      </c>
      <c r="E1537" s="667" t="s">
        <v>5012</v>
      </c>
      <c r="F1537" s="665" t="s">
        <v>10778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10779</v>
      </c>
      <c r="B1538" s="666"/>
      <c r="C1538" s="667" t="s">
        <v>4319</v>
      </c>
      <c r="D1538" s="668">
        <v>8</v>
      </c>
      <c r="E1538" s="667" t="s">
        <v>5012</v>
      </c>
      <c r="F1538" s="665" t="s">
        <v>10780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10781</v>
      </c>
      <c r="B1539" s="666"/>
      <c r="C1539" s="667" t="s">
        <v>4095</v>
      </c>
      <c r="D1539" s="668">
        <v>6</v>
      </c>
      <c r="E1539" s="667" t="s">
        <v>5012</v>
      </c>
      <c r="F1539" s="665" t="s">
        <v>10782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10783</v>
      </c>
      <c r="B1540" s="666"/>
      <c r="C1540" s="667" t="s">
        <v>4340</v>
      </c>
      <c r="D1540" s="668">
        <v>2</v>
      </c>
      <c r="E1540" s="667" t="s">
        <v>5012</v>
      </c>
      <c r="F1540" s="665" t="s">
        <v>10784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10786</v>
      </c>
      <c r="B1541" s="666"/>
      <c r="C1541" s="667" t="s">
        <v>4001</v>
      </c>
      <c r="D1541" s="668"/>
      <c r="E1541" s="667" t="s">
        <v>5012</v>
      </c>
      <c r="F1541" s="665" t="s">
        <v>10786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10787</v>
      </c>
    </row>
    <row r="1542" spans="1:22" s="665" customFormat="1">
      <c r="A1542" s="665" t="s">
        <v>10785</v>
      </c>
      <c r="B1542" s="666"/>
      <c r="C1542" s="667" t="s">
        <v>9600</v>
      </c>
      <c r="D1542" s="671" t="s">
        <v>4112</v>
      </c>
      <c r="E1542" s="667" t="s">
        <v>5012</v>
      </c>
      <c r="F1542" s="665" t="s">
        <v>10785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4761</v>
      </c>
    </row>
    <row r="1543" spans="1:22" s="665" customFormat="1">
      <c r="A1543" s="665" t="s">
        <v>5580</v>
      </c>
      <c r="B1543" s="666"/>
      <c r="C1543" s="667" t="s">
        <v>4202</v>
      </c>
      <c r="D1543" s="668"/>
      <c r="E1543" s="667" t="s">
        <v>5012</v>
      </c>
      <c r="F1543" s="665" t="s">
        <v>10788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10787</v>
      </c>
    </row>
    <row r="1544" spans="1:22" s="665" customFormat="1">
      <c r="A1544" s="665" t="s">
        <v>10789</v>
      </c>
      <c r="B1544" s="666"/>
      <c r="C1544" s="667" t="s">
        <v>4095</v>
      </c>
      <c r="D1544" s="668">
        <v>7</v>
      </c>
      <c r="E1544" s="667" t="s">
        <v>5012</v>
      </c>
      <c r="F1544" s="665" t="s">
        <v>10790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10791</v>
      </c>
      <c r="B1545" s="666"/>
      <c r="C1545" s="667" t="s">
        <v>10757</v>
      </c>
      <c r="D1545" s="668">
        <v>10</v>
      </c>
      <c r="E1545" s="667" t="s">
        <v>5012</v>
      </c>
      <c r="F1545" s="665" t="s">
        <v>10791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10792</v>
      </c>
      <c r="B1546" s="666"/>
      <c r="C1546" s="667" t="s">
        <v>447</v>
      </c>
      <c r="D1546" s="668">
        <v>5</v>
      </c>
      <c r="E1546" s="667" t="s">
        <v>5012</v>
      </c>
      <c r="F1546" s="665" t="s">
        <v>10792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10793</v>
      </c>
      <c r="B1547" s="666"/>
      <c r="C1547" s="667" t="s">
        <v>4095</v>
      </c>
      <c r="D1547" s="668">
        <v>8</v>
      </c>
      <c r="E1547" s="667" t="s">
        <v>5012</v>
      </c>
      <c r="F1547" s="665" t="s">
        <v>10794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10795</v>
      </c>
      <c r="B1548" s="666"/>
      <c r="C1548" s="667" t="s">
        <v>4205</v>
      </c>
      <c r="D1548" s="668"/>
      <c r="E1548" s="667" t="s">
        <v>5012</v>
      </c>
      <c r="F1548" s="665" t="s">
        <v>10796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10797</v>
      </c>
    </row>
    <row r="1549" spans="1:22" s="665" customFormat="1">
      <c r="A1549" s="665" t="s">
        <v>10798</v>
      </c>
      <c r="B1549" s="666"/>
      <c r="C1549" s="667" t="s">
        <v>4001</v>
      </c>
      <c r="D1549" s="668"/>
      <c r="E1549" s="667" t="s">
        <v>5012</v>
      </c>
      <c r="F1549" s="665" t="s">
        <v>10798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10797</v>
      </c>
    </row>
    <row r="1550" spans="1:22" s="665" customFormat="1">
      <c r="A1550" s="665" t="s">
        <v>10799</v>
      </c>
      <c r="B1550" s="666"/>
      <c r="C1550" s="667" t="s">
        <v>4340</v>
      </c>
      <c r="D1550" s="668">
        <v>3</v>
      </c>
      <c r="E1550" s="667" t="s">
        <v>5012</v>
      </c>
      <c r="F1550" s="665" t="s">
        <v>10800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14747</v>
      </c>
      <c r="B1551" s="666"/>
      <c r="C1551" s="667" t="s">
        <v>456</v>
      </c>
      <c r="D1551" s="668">
        <v>1</v>
      </c>
      <c r="E1551" s="667" t="s">
        <v>5012</v>
      </c>
      <c r="F1551" s="665" t="s">
        <v>14748</v>
      </c>
      <c r="O1551" s="664">
        <f t="shared" ref="O1551:O1552" si="74">G1551+H1551+I1551+L1551-J1551-K1551</f>
        <v>0</v>
      </c>
      <c r="P1551" s="665" t="s">
        <v>14748</v>
      </c>
      <c r="Q1551" s="665" t="s">
        <v>14748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15082</v>
      </c>
      <c r="B1552" s="666"/>
      <c r="C1552" s="667" t="s">
        <v>447</v>
      </c>
      <c r="D1552" s="668">
        <v>6</v>
      </c>
      <c r="E1552" s="667" t="s">
        <v>5012</v>
      </c>
      <c r="F1552" s="665" t="s">
        <v>9938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10801</v>
      </c>
      <c r="B1553" s="666"/>
      <c r="C1553" s="667" t="s">
        <v>4095</v>
      </c>
      <c r="D1553" s="668">
        <v>9</v>
      </c>
      <c r="E1553" s="667" t="s">
        <v>5012</v>
      </c>
      <c r="F1553" s="665" t="s">
        <v>10802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5577</v>
      </c>
      <c r="B1554" s="94">
        <v>1466</v>
      </c>
      <c r="C1554" s="165" t="s">
        <v>5185</v>
      </c>
      <c r="D1554" s="165">
        <v>1</v>
      </c>
      <c r="E1554" s="165" t="s">
        <v>10804</v>
      </c>
      <c r="F1554" s="165" t="s">
        <v>10756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10803</v>
      </c>
      <c r="Q1554" s="165" t="s">
        <v>9838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5577</v>
      </c>
      <c r="B1555" s="94">
        <v>1467</v>
      </c>
      <c r="C1555" s="165" t="s">
        <v>5185</v>
      </c>
      <c r="D1555" s="165">
        <v>2</v>
      </c>
      <c r="E1555" s="165" t="s">
        <v>10805</v>
      </c>
      <c r="F1555" s="165" t="s">
        <v>8950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10862</v>
      </c>
      <c r="Q1555" s="165" t="s">
        <v>10863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5577</v>
      </c>
      <c r="B1556" s="94">
        <v>1468</v>
      </c>
      <c r="C1556" s="165" t="s">
        <v>5185</v>
      </c>
      <c r="D1556" s="165">
        <v>3</v>
      </c>
      <c r="E1556" s="165" t="s">
        <v>10806</v>
      </c>
      <c r="F1556" s="165" t="s">
        <v>10864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10945</v>
      </c>
      <c r="Q1556" s="165" t="s">
        <v>10946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5577</v>
      </c>
      <c r="B1557" s="94">
        <v>1469</v>
      </c>
      <c r="C1557" s="165" t="s">
        <v>5185</v>
      </c>
      <c r="D1557" s="165">
        <v>4</v>
      </c>
      <c r="E1557" s="165" t="s">
        <v>10807</v>
      </c>
      <c r="F1557" s="165" t="s">
        <v>9843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11011</v>
      </c>
      <c r="Q1557" s="165" t="s">
        <v>9843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5577</v>
      </c>
      <c r="B1558" s="94">
        <v>1470</v>
      </c>
      <c r="C1558" s="165" t="s">
        <v>5185</v>
      </c>
      <c r="D1558" s="165">
        <v>5</v>
      </c>
      <c r="E1558" s="165" t="s">
        <v>10808</v>
      </c>
      <c r="F1558" s="165" t="s">
        <v>10865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5577</v>
      </c>
      <c r="B1559" s="94">
        <v>1471</v>
      </c>
      <c r="C1559" s="165" t="s">
        <v>5185</v>
      </c>
      <c r="D1559" s="165">
        <v>6</v>
      </c>
      <c r="E1559" s="165" t="s">
        <v>10809</v>
      </c>
      <c r="F1559" s="165" t="s">
        <v>10866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5577</v>
      </c>
      <c r="B1560" s="94">
        <v>1472</v>
      </c>
      <c r="C1560" s="165" t="s">
        <v>5185</v>
      </c>
      <c r="D1560" s="165">
        <v>7</v>
      </c>
      <c r="E1560" s="165" t="s">
        <v>10810</v>
      </c>
      <c r="F1560" s="165" t="s">
        <v>9846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5577</v>
      </c>
      <c r="B1561" s="94">
        <v>1473</v>
      </c>
      <c r="C1561" s="165" t="s">
        <v>5185</v>
      </c>
      <c r="D1561" s="165">
        <v>8</v>
      </c>
      <c r="E1561" s="165" t="s">
        <v>10811</v>
      </c>
      <c r="F1561" s="165" t="s">
        <v>10867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10834</v>
      </c>
      <c r="B1562" s="94">
        <v>1474</v>
      </c>
      <c r="C1562" s="165" t="s">
        <v>4556</v>
      </c>
      <c r="D1562" s="165">
        <v>1</v>
      </c>
      <c r="E1562" s="165" t="s">
        <v>10835</v>
      </c>
      <c r="F1562" s="165" t="s">
        <v>10836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8914</v>
      </c>
      <c r="Q1562" s="165" t="s">
        <v>8914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10834</v>
      </c>
      <c r="B1563" s="94">
        <v>1475</v>
      </c>
      <c r="C1563" s="165" t="s">
        <v>4556</v>
      </c>
      <c r="D1563" s="165">
        <v>2</v>
      </c>
      <c r="E1563" s="165" t="s">
        <v>10837</v>
      </c>
      <c r="F1563" s="336" t="s">
        <v>15086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10863</v>
      </c>
      <c r="Q1563" s="165" t="s">
        <v>10862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10834</v>
      </c>
      <c r="B1564" s="94">
        <v>1476</v>
      </c>
      <c r="C1564" s="165" t="s">
        <v>4556</v>
      </c>
      <c r="D1564" s="165">
        <v>3</v>
      </c>
      <c r="E1564" s="165" t="s">
        <v>10838</v>
      </c>
      <c r="F1564" s="336" t="s">
        <v>10937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10937</v>
      </c>
      <c r="Q1564" s="165" t="s">
        <v>10937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10834</v>
      </c>
      <c r="B1565" s="94">
        <v>1477</v>
      </c>
      <c r="C1565" s="165" t="s">
        <v>4556</v>
      </c>
      <c r="D1565" s="165">
        <v>4</v>
      </c>
      <c r="E1565" s="165" t="s">
        <v>10839</v>
      </c>
      <c r="F1565" s="336" t="s">
        <v>15087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11011</v>
      </c>
      <c r="Q1565" s="165" t="s">
        <v>11033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10834</v>
      </c>
      <c r="B1566" s="94">
        <v>1478</v>
      </c>
      <c r="C1566" s="165" t="s">
        <v>4556</v>
      </c>
      <c r="D1566" s="165">
        <v>5</v>
      </c>
      <c r="E1566" s="165" t="s">
        <v>10840</v>
      </c>
      <c r="F1566" s="336" t="s">
        <v>15088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10834</v>
      </c>
      <c r="B1567" s="94">
        <v>1479</v>
      </c>
      <c r="C1567" s="165" t="s">
        <v>4556</v>
      </c>
      <c r="D1567" s="165">
        <v>6</v>
      </c>
      <c r="E1567" s="165" t="s">
        <v>10841</v>
      </c>
      <c r="F1567" s="336" t="s">
        <v>15089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10834</v>
      </c>
      <c r="B1568" s="94">
        <v>1480</v>
      </c>
      <c r="C1568" s="165" t="s">
        <v>4556</v>
      </c>
      <c r="D1568" s="165">
        <v>7</v>
      </c>
      <c r="E1568" s="165" t="s">
        <v>15084</v>
      </c>
      <c r="F1568" s="336" t="s">
        <v>15090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10834</v>
      </c>
      <c r="B1569" s="94">
        <v>1481</v>
      </c>
      <c r="C1569" s="165" t="s">
        <v>4556</v>
      </c>
      <c r="D1569" s="165">
        <v>8</v>
      </c>
      <c r="E1569" s="165" t="s">
        <v>15085</v>
      </c>
      <c r="F1569" s="336" t="s">
        <v>15091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10823</v>
      </c>
      <c r="B1570" s="94">
        <v>1482</v>
      </c>
      <c r="C1570" s="165" t="s">
        <v>5209</v>
      </c>
      <c r="D1570" s="165"/>
      <c r="E1570" s="165" t="s">
        <v>10832</v>
      </c>
      <c r="F1570" s="165" t="s">
        <v>5486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10823</v>
      </c>
      <c r="Q1570" s="165" t="s">
        <v>5486</v>
      </c>
      <c r="R1570" s="3">
        <f>G1570+H1570+I1570</f>
        <v>165900</v>
      </c>
      <c r="S1570" s="337">
        <v>165900</v>
      </c>
      <c r="T1570"/>
      <c r="U1570" s="3"/>
      <c r="V1570" t="s">
        <v>10833</v>
      </c>
    </row>
    <row r="1571" spans="1:22">
      <c r="A1571" s="165" t="s">
        <v>10842</v>
      </c>
      <c r="B1571" s="94">
        <v>1483</v>
      </c>
      <c r="C1571" s="165" t="s">
        <v>10843</v>
      </c>
      <c r="D1571" s="165"/>
      <c r="E1571" s="165" t="s">
        <v>10844</v>
      </c>
      <c r="F1571" s="165" t="s">
        <v>8880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10845</v>
      </c>
      <c r="Q1571" s="165" t="s">
        <v>8916</v>
      </c>
      <c r="R1571" s="3">
        <f>G1571+H1571+I1571</f>
        <v>6300</v>
      </c>
      <c r="S1571" s="337">
        <v>6300</v>
      </c>
      <c r="T1571"/>
      <c r="U1571" s="3"/>
      <c r="V1571" t="s">
        <v>10846</v>
      </c>
    </row>
    <row r="1572" spans="1:22">
      <c r="A1572" s="165" t="s">
        <v>10842</v>
      </c>
      <c r="B1572" s="94">
        <v>1484</v>
      </c>
      <c r="C1572" s="165" t="s">
        <v>10847</v>
      </c>
      <c r="D1572" s="165">
        <v>1</v>
      </c>
      <c r="E1572" s="165" t="s">
        <v>10848</v>
      </c>
      <c r="F1572" s="165" t="s">
        <v>10849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8916</v>
      </c>
      <c r="Q1572" s="165" t="s">
        <v>8916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10842</v>
      </c>
      <c r="B1573" s="94">
        <v>1485</v>
      </c>
      <c r="C1573" s="165" t="s">
        <v>10847</v>
      </c>
      <c r="D1573" s="165">
        <v>2</v>
      </c>
      <c r="E1573" s="165" t="s">
        <v>10850</v>
      </c>
      <c r="F1573" s="165" t="s">
        <v>10853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10872</v>
      </c>
      <c r="Q1573" s="165" t="s">
        <v>10873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10842</v>
      </c>
      <c r="B1574" s="94">
        <v>1486</v>
      </c>
      <c r="C1574" s="165" t="s">
        <v>10847</v>
      </c>
      <c r="D1574" s="165">
        <v>3</v>
      </c>
      <c r="E1574" s="165" t="s">
        <v>10851</v>
      </c>
      <c r="F1574" s="165" t="s">
        <v>10854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10961</v>
      </c>
      <c r="Q1574" s="165" t="s">
        <v>10854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10842</v>
      </c>
      <c r="B1575" s="94">
        <v>1487</v>
      </c>
      <c r="C1575" s="165" t="s">
        <v>10847</v>
      </c>
      <c r="D1575" s="165">
        <v>4</v>
      </c>
      <c r="E1575" s="165" t="s">
        <v>10852</v>
      </c>
      <c r="F1575" s="165" t="s">
        <v>10855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11054</v>
      </c>
      <c r="Q1575" s="165" t="s">
        <v>11063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9701</v>
      </c>
      <c r="B1576" s="94">
        <v>1488</v>
      </c>
      <c r="C1576" s="165" t="s">
        <v>10877</v>
      </c>
      <c r="D1576" s="165">
        <v>1</v>
      </c>
      <c r="E1576" s="165" t="s">
        <v>10878</v>
      </c>
      <c r="F1576" s="165" t="s">
        <v>9662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8974</v>
      </c>
      <c r="Q1576" s="165" t="s">
        <v>9662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9701</v>
      </c>
      <c r="B1577" s="94">
        <v>1489</v>
      </c>
      <c r="C1577" s="165" t="s">
        <v>10877</v>
      </c>
      <c r="D1577" s="165">
        <v>2</v>
      </c>
      <c r="E1577" s="165" t="s">
        <v>10879</v>
      </c>
      <c r="F1577" s="165" t="s">
        <v>10886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10961</v>
      </c>
      <c r="Q1577" s="165" t="s">
        <v>10886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9701</v>
      </c>
      <c r="B1578" s="94">
        <v>1490</v>
      </c>
      <c r="C1578" s="165" t="s">
        <v>10877</v>
      </c>
      <c r="D1578" s="165">
        <v>3</v>
      </c>
      <c r="E1578" s="165" t="s">
        <v>10880</v>
      </c>
      <c r="F1578" s="165" t="s">
        <v>10887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11069</v>
      </c>
      <c r="Q1578" s="165" t="s">
        <v>10887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9701</v>
      </c>
      <c r="B1579" s="94">
        <v>1491</v>
      </c>
      <c r="C1579" s="165" t="s">
        <v>10877</v>
      </c>
      <c r="D1579" s="165">
        <v>4</v>
      </c>
      <c r="E1579" s="165" t="s">
        <v>10881</v>
      </c>
      <c r="F1579" s="165" t="s">
        <v>10888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9701</v>
      </c>
      <c r="B1580" s="94">
        <v>1492</v>
      </c>
      <c r="C1580" s="165" t="s">
        <v>10877</v>
      </c>
      <c r="D1580" s="165">
        <v>5</v>
      </c>
      <c r="E1580" s="165" t="s">
        <v>10882</v>
      </c>
      <c r="F1580" s="165" t="s">
        <v>10889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9701</v>
      </c>
      <c r="B1581" s="94">
        <v>1493</v>
      </c>
      <c r="C1581" s="165" t="s">
        <v>10877</v>
      </c>
      <c r="D1581" s="165">
        <v>6</v>
      </c>
      <c r="E1581" s="165" t="s">
        <v>10883</v>
      </c>
      <c r="F1581" s="165" t="s">
        <v>10890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9701</v>
      </c>
      <c r="B1582" s="94">
        <v>1494</v>
      </c>
      <c r="C1582" s="165" t="s">
        <v>10877</v>
      </c>
      <c r="D1582" s="165">
        <v>7</v>
      </c>
      <c r="E1582" s="165" t="s">
        <v>10884</v>
      </c>
      <c r="F1582" s="165" t="s">
        <v>10891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9701</v>
      </c>
      <c r="B1583" s="94">
        <v>1495</v>
      </c>
      <c r="C1583" s="165" t="s">
        <v>10877</v>
      </c>
      <c r="D1583" s="165">
        <v>8</v>
      </c>
      <c r="E1583" s="165" t="s">
        <v>10885</v>
      </c>
      <c r="F1583" s="165" t="s">
        <v>10892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10912</v>
      </c>
      <c r="B1584" s="94">
        <v>1496</v>
      </c>
      <c r="C1584" s="165" t="s">
        <v>4039</v>
      </c>
      <c r="D1584" s="165">
        <v>1</v>
      </c>
      <c r="E1584" s="165" t="s">
        <v>10913</v>
      </c>
      <c r="F1584" s="165" t="s">
        <v>5531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9703</v>
      </c>
      <c r="Q1584" s="165" t="s">
        <v>9703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10912</v>
      </c>
      <c r="B1585" s="94">
        <v>1497</v>
      </c>
      <c r="C1585" s="165" t="s">
        <v>4039</v>
      </c>
      <c r="D1585" s="165">
        <v>2</v>
      </c>
      <c r="E1585" s="165" t="s">
        <v>10914</v>
      </c>
      <c r="F1585" s="165" t="s">
        <v>5564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10971</v>
      </c>
      <c r="Q1585" s="165" t="s">
        <v>5564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10912</v>
      </c>
      <c r="B1586" s="94">
        <v>1498</v>
      </c>
      <c r="C1586" s="165" t="s">
        <v>4039</v>
      </c>
      <c r="D1586" s="165">
        <v>3</v>
      </c>
      <c r="E1586" s="165" t="s">
        <v>10915</v>
      </c>
      <c r="F1586" s="165" t="s">
        <v>10906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11054</v>
      </c>
      <c r="Q1586" s="165" t="s">
        <v>11068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10912</v>
      </c>
      <c r="B1587" s="94">
        <v>1499</v>
      </c>
      <c r="C1587" s="165" t="s">
        <v>4039</v>
      </c>
      <c r="D1587" s="165">
        <v>4</v>
      </c>
      <c r="E1587" s="165" t="s">
        <v>10916</v>
      </c>
      <c r="F1587" s="165" t="s">
        <v>10907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10912</v>
      </c>
      <c r="B1588" s="94">
        <v>1500</v>
      </c>
      <c r="C1588" s="165" t="s">
        <v>4039</v>
      </c>
      <c r="D1588" s="165">
        <v>5</v>
      </c>
      <c r="E1588" s="165" t="s">
        <v>10917</v>
      </c>
      <c r="F1588" s="165" t="s">
        <v>10908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10912</v>
      </c>
      <c r="B1589" s="94">
        <v>1501</v>
      </c>
      <c r="C1589" s="165" t="s">
        <v>4039</v>
      </c>
      <c r="D1589" s="165">
        <v>6</v>
      </c>
      <c r="E1589" s="165" t="s">
        <v>10918</v>
      </c>
      <c r="F1589" s="165" t="s">
        <v>10909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10912</v>
      </c>
      <c r="B1590" s="94">
        <v>1502</v>
      </c>
      <c r="C1590" s="165" t="s">
        <v>4039</v>
      </c>
      <c r="D1590" s="165">
        <v>7</v>
      </c>
      <c r="E1590" s="165" t="s">
        <v>10919</v>
      </c>
      <c r="F1590" s="165" t="s">
        <v>10910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10912</v>
      </c>
      <c r="B1591" s="94">
        <v>1503</v>
      </c>
      <c r="C1591" s="165" t="s">
        <v>4039</v>
      </c>
      <c r="D1591" s="165">
        <v>8</v>
      </c>
      <c r="E1591" s="165" t="s">
        <v>10920</v>
      </c>
      <c r="F1591" s="165" t="s">
        <v>10911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5563</v>
      </c>
      <c r="B1592" s="94">
        <v>1504</v>
      </c>
      <c r="C1592" s="165" t="s">
        <v>5190</v>
      </c>
      <c r="D1592" s="165">
        <v>1</v>
      </c>
      <c r="E1592" s="165" t="s">
        <v>10896</v>
      </c>
      <c r="F1592" s="165" t="s">
        <v>5531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10897</v>
      </c>
      <c r="Q1592" s="165" t="s">
        <v>10898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5563</v>
      </c>
      <c r="B1593" s="94">
        <v>1505</v>
      </c>
      <c r="C1593" s="165" t="s">
        <v>5190</v>
      </c>
      <c r="D1593" s="165">
        <v>2</v>
      </c>
      <c r="E1593" s="165" t="s">
        <v>10899</v>
      </c>
      <c r="F1593" s="165" t="s">
        <v>5564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10972</v>
      </c>
      <c r="Q1593" s="165" t="s">
        <v>10973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5563</v>
      </c>
      <c r="B1594" s="94">
        <v>1506</v>
      </c>
      <c r="C1594" s="165" t="s">
        <v>5190</v>
      </c>
      <c r="D1594" s="165">
        <v>3</v>
      </c>
      <c r="E1594" s="165" t="s">
        <v>10900</v>
      </c>
      <c r="F1594" s="165" t="s">
        <v>10906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11064</v>
      </c>
      <c r="Q1594" s="165" t="s">
        <v>11068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5563</v>
      </c>
      <c r="B1595" s="94">
        <v>1507</v>
      </c>
      <c r="C1595" s="165" t="s">
        <v>5190</v>
      </c>
      <c r="D1595" s="165">
        <v>4</v>
      </c>
      <c r="E1595" s="165" t="s">
        <v>10901</v>
      </c>
      <c r="F1595" s="165" t="s">
        <v>10907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5563</v>
      </c>
      <c r="B1596" s="94">
        <v>1508</v>
      </c>
      <c r="C1596" s="165" t="s">
        <v>5190</v>
      </c>
      <c r="D1596" s="165">
        <v>5</v>
      </c>
      <c r="E1596" s="165" t="s">
        <v>10902</v>
      </c>
      <c r="F1596" s="165" t="s">
        <v>10908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5563</v>
      </c>
      <c r="B1597" s="94">
        <v>1509</v>
      </c>
      <c r="C1597" s="165" t="s">
        <v>5190</v>
      </c>
      <c r="D1597" s="165">
        <v>6</v>
      </c>
      <c r="E1597" s="165" t="s">
        <v>10903</v>
      </c>
      <c r="F1597" s="165" t="s">
        <v>10909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5563</v>
      </c>
      <c r="B1598" s="94">
        <v>1510</v>
      </c>
      <c r="C1598" s="165" t="s">
        <v>5190</v>
      </c>
      <c r="D1598" s="165">
        <v>7</v>
      </c>
      <c r="E1598" s="165" t="s">
        <v>10904</v>
      </c>
      <c r="F1598" s="165" t="s">
        <v>10910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5563</v>
      </c>
      <c r="B1599" s="94">
        <v>1511</v>
      </c>
      <c r="C1599" s="165" t="s">
        <v>5190</v>
      </c>
      <c r="D1599" s="165">
        <v>8</v>
      </c>
      <c r="E1599" s="165" t="s">
        <v>10905</v>
      </c>
      <c r="F1599" s="165" t="s">
        <v>10911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10926</v>
      </c>
      <c r="B1600" s="94">
        <v>1512</v>
      </c>
      <c r="C1600" s="165" t="s">
        <v>10927</v>
      </c>
      <c r="D1600" s="165">
        <v>1</v>
      </c>
      <c r="E1600" s="165" t="s">
        <v>10928</v>
      </c>
      <c r="F1600" s="165" t="s">
        <v>10936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10937</v>
      </c>
      <c r="Q1600" s="165" t="s">
        <v>10937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10926</v>
      </c>
      <c r="B1601" s="94">
        <v>1513</v>
      </c>
      <c r="C1601" s="165" t="s">
        <v>10927</v>
      </c>
      <c r="D1601" s="165">
        <v>2</v>
      </c>
      <c r="E1601" s="165" t="s">
        <v>10929</v>
      </c>
      <c r="F1601" s="165" t="s">
        <v>10938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10985</v>
      </c>
      <c r="Q1601" s="165" t="s">
        <v>10994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10926</v>
      </c>
      <c r="B1602" s="94">
        <v>1514</v>
      </c>
      <c r="C1602" s="165" t="s">
        <v>10927</v>
      </c>
      <c r="D1602" s="165">
        <v>3</v>
      </c>
      <c r="E1602" s="165" t="s">
        <v>10930</v>
      </c>
      <c r="F1602" s="165" t="s">
        <v>10940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11087</v>
      </c>
      <c r="Q1602" s="165" t="s">
        <v>9938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10926</v>
      </c>
      <c r="B1603" s="94">
        <v>1515</v>
      </c>
      <c r="C1603" s="165" t="s">
        <v>10927</v>
      </c>
      <c r="D1603" s="165">
        <v>4</v>
      </c>
      <c r="E1603" s="165" t="s">
        <v>10931</v>
      </c>
      <c r="F1603" s="165" t="s">
        <v>10941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10926</v>
      </c>
      <c r="B1604" s="94">
        <v>1516</v>
      </c>
      <c r="C1604" s="165" t="s">
        <v>10927</v>
      </c>
      <c r="D1604" s="165">
        <v>5</v>
      </c>
      <c r="E1604" s="165" t="s">
        <v>10932</v>
      </c>
      <c r="F1604" s="165" t="s">
        <v>9929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10926</v>
      </c>
      <c r="B1605" s="94">
        <v>1517</v>
      </c>
      <c r="C1605" s="165" t="s">
        <v>10927</v>
      </c>
      <c r="D1605" s="165">
        <v>6</v>
      </c>
      <c r="E1605" s="165" t="s">
        <v>10933</v>
      </c>
      <c r="F1605" s="165" t="s">
        <v>10942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10926</v>
      </c>
      <c r="B1606" s="94">
        <v>1518</v>
      </c>
      <c r="C1606" s="165" t="s">
        <v>10927</v>
      </c>
      <c r="D1606" s="165">
        <v>7</v>
      </c>
      <c r="E1606" s="165" t="s">
        <v>10934</v>
      </c>
      <c r="F1606" s="165" t="s">
        <v>10943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10926</v>
      </c>
      <c r="B1607" s="94">
        <v>1519</v>
      </c>
      <c r="C1607" s="165" t="s">
        <v>10927</v>
      </c>
      <c r="D1607" s="165">
        <v>8</v>
      </c>
      <c r="E1607" s="165" t="s">
        <v>10935</v>
      </c>
      <c r="F1607" s="165" t="s">
        <v>10944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9663</v>
      </c>
      <c r="B1608" s="94">
        <v>1520</v>
      </c>
      <c r="C1608" s="165" t="s">
        <v>5209</v>
      </c>
      <c r="D1608" s="165">
        <v>1</v>
      </c>
      <c r="E1608" s="165" t="s">
        <v>10948</v>
      </c>
      <c r="F1608" s="165" t="s">
        <v>10949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10937</v>
      </c>
      <c r="Q1608" s="165" t="s">
        <v>10937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10952</v>
      </c>
      <c r="B1609" s="94">
        <v>1521</v>
      </c>
      <c r="C1609" s="165" t="s">
        <v>4076</v>
      </c>
      <c r="D1609" s="165">
        <v>1</v>
      </c>
      <c r="E1609" s="165" t="s">
        <v>10953</v>
      </c>
      <c r="F1609" s="165" t="s">
        <v>10961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10962</v>
      </c>
      <c r="Q1609" s="165" t="s">
        <v>10961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10952</v>
      </c>
      <c r="B1610" s="94">
        <v>1522</v>
      </c>
      <c r="C1610" s="165" t="s">
        <v>4076</v>
      </c>
      <c r="D1610" s="165">
        <v>2</v>
      </c>
      <c r="E1610" s="165" t="s">
        <v>10954</v>
      </c>
      <c r="F1610" s="165" t="s">
        <v>10963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11034</v>
      </c>
      <c r="Q1610" s="165" t="s">
        <v>11035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10952</v>
      </c>
      <c r="B1611" s="94">
        <v>1523</v>
      </c>
      <c r="C1611" s="165" t="s">
        <v>4076</v>
      </c>
      <c r="D1611" s="165">
        <v>3</v>
      </c>
      <c r="E1611" s="165" t="s">
        <v>10955</v>
      </c>
      <c r="F1611" s="165" t="s">
        <v>10964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10952</v>
      </c>
      <c r="B1612" s="94">
        <v>1524</v>
      </c>
      <c r="C1612" s="165" t="s">
        <v>4076</v>
      </c>
      <c r="D1612" s="165">
        <v>4</v>
      </c>
      <c r="E1612" s="165" t="s">
        <v>10956</v>
      </c>
      <c r="F1612" s="165" t="s">
        <v>10965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10952</v>
      </c>
      <c r="B1613" s="94">
        <v>1525</v>
      </c>
      <c r="C1613" s="165" t="s">
        <v>4076</v>
      </c>
      <c r="D1613" s="165">
        <v>5</v>
      </c>
      <c r="E1613" s="165" t="s">
        <v>10957</v>
      </c>
      <c r="F1613" s="165" t="s">
        <v>10966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10952</v>
      </c>
      <c r="B1614" s="94">
        <v>1526</v>
      </c>
      <c r="C1614" s="165" t="s">
        <v>4076</v>
      </c>
      <c r="D1614" s="165">
        <v>6</v>
      </c>
      <c r="E1614" s="165" t="s">
        <v>10958</v>
      </c>
      <c r="F1614" s="165" t="s">
        <v>10967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10952</v>
      </c>
      <c r="B1615" s="94">
        <v>1527</v>
      </c>
      <c r="C1615" s="165" t="s">
        <v>4076</v>
      </c>
      <c r="D1615" s="165">
        <v>7</v>
      </c>
      <c r="E1615" s="165" t="s">
        <v>10959</v>
      </c>
      <c r="F1615" s="165" t="s">
        <v>10969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10952</v>
      </c>
      <c r="B1616" s="94">
        <v>1528</v>
      </c>
      <c r="C1616" s="165" t="s">
        <v>4076</v>
      </c>
      <c r="D1616" s="165">
        <v>8</v>
      </c>
      <c r="E1616" s="165" t="s">
        <v>10960</v>
      </c>
      <c r="F1616" s="165" t="s">
        <v>10968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10976</v>
      </c>
      <c r="B1617" s="94">
        <v>1529</v>
      </c>
      <c r="C1617" s="165" t="s">
        <v>10977</v>
      </c>
      <c r="D1617" s="165">
        <v>1</v>
      </c>
      <c r="E1617" s="165" t="s">
        <v>10978</v>
      </c>
      <c r="F1617" s="165" t="s">
        <v>10983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10984</v>
      </c>
      <c r="Q1617" s="165" t="s">
        <v>10985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10976</v>
      </c>
      <c r="B1618" s="94">
        <v>1530</v>
      </c>
      <c r="C1618" s="165" t="s">
        <v>10977</v>
      </c>
      <c r="D1618" s="165">
        <v>2</v>
      </c>
      <c r="E1618" s="165" t="s">
        <v>10979</v>
      </c>
      <c r="F1618" s="165" t="s">
        <v>10986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11064</v>
      </c>
      <c r="Q1618" s="165" t="s">
        <v>11065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10976</v>
      </c>
      <c r="B1619" s="94">
        <v>1531</v>
      </c>
      <c r="C1619" s="165" t="s">
        <v>10977</v>
      </c>
      <c r="D1619" s="165">
        <v>3</v>
      </c>
      <c r="E1619" s="165" t="s">
        <v>10980</v>
      </c>
      <c r="F1619" s="165" t="s">
        <v>10987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2741</v>
      </c>
    </row>
    <row r="1620" spans="1:22">
      <c r="A1620" s="165" t="s">
        <v>10976</v>
      </c>
      <c r="B1620" s="94">
        <v>1532</v>
      </c>
      <c r="C1620" s="165" t="s">
        <v>10977</v>
      </c>
      <c r="D1620" s="165">
        <v>4</v>
      </c>
      <c r="E1620" s="165" t="s">
        <v>10981</v>
      </c>
      <c r="F1620" s="165" t="s">
        <v>10988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2741</v>
      </c>
    </row>
    <row r="1621" spans="1:22">
      <c r="A1621" s="165" t="s">
        <v>10976</v>
      </c>
      <c r="B1621" s="94">
        <v>1533</v>
      </c>
      <c r="C1621" s="165" t="s">
        <v>10977</v>
      </c>
      <c r="D1621" s="165">
        <v>5</v>
      </c>
      <c r="E1621" s="165" t="s">
        <v>10982</v>
      </c>
      <c r="F1621" s="165" t="s">
        <v>10989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2741</v>
      </c>
    </row>
    <row r="1622" spans="1:22">
      <c r="A1622" s="165" t="s">
        <v>10995</v>
      </c>
      <c r="B1622" s="94">
        <v>1534</v>
      </c>
      <c r="C1622" s="165" t="s">
        <v>10996</v>
      </c>
      <c r="D1622" s="165">
        <v>1</v>
      </c>
      <c r="E1622" s="165" t="s">
        <v>10997</v>
      </c>
      <c r="F1622" s="165" t="s">
        <v>9926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10998</v>
      </c>
      <c r="Q1622" s="165" t="s">
        <v>10998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10995</v>
      </c>
      <c r="B1623" s="94">
        <v>1535</v>
      </c>
      <c r="C1623" s="165" t="s">
        <v>10996</v>
      </c>
      <c r="D1623" s="165">
        <v>2</v>
      </c>
      <c r="E1623" s="165" t="s">
        <v>10999</v>
      </c>
      <c r="F1623" s="165" t="s">
        <v>11006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11090</v>
      </c>
      <c r="Q1623" s="165" t="s">
        <v>11091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10995</v>
      </c>
      <c r="B1624" s="94">
        <v>1536</v>
      </c>
      <c r="C1624" s="165" t="s">
        <v>10996</v>
      </c>
      <c r="D1624" s="165">
        <v>3</v>
      </c>
      <c r="E1624" s="165" t="s">
        <v>11000</v>
      </c>
      <c r="F1624" s="165" t="s">
        <v>11007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10995</v>
      </c>
      <c r="B1625" s="94">
        <v>1537</v>
      </c>
      <c r="C1625" s="165" t="s">
        <v>10996</v>
      </c>
      <c r="D1625" s="165">
        <v>4</v>
      </c>
      <c r="E1625" s="165" t="s">
        <v>11001</v>
      </c>
      <c r="F1625" s="165" t="s">
        <v>9929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10995</v>
      </c>
      <c r="B1626" s="94">
        <v>1538</v>
      </c>
      <c r="C1626" s="165" t="s">
        <v>10996</v>
      </c>
      <c r="D1626" s="165">
        <v>5</v>
      </c>
      <c r="E1626" s="165" t="s">
        <v>11002</v>
      </c>
      <c r="F1626" s="165" t="s">
        <v>10942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10995</v>
      </c>
      <c r="B1627" s="94">
        <v>1539</v>
      </c>
      <c r="C1627" s="165" t="s">
        <v>10996</v>
      </c>
      <c r="D1627" s="165">
        <v>6</v>
      </c>
      <c r="E1627" s="165" t="s">
        <v>11003</v>
      </c>
      <c r="F1627" s="165" t="s">
        <v>11008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10995</v>
      </c>
      <c r="B1628" s="94">
        <v>1540</v>
      </c>
      <c r="C1628" s="165" t="s">
        <v>10996</v>
      </c>
      <c r="D1628" s="165">
        <v>7</v>
      </c>
      <c r="E1628" s="165" t="s">
        <v>11004</v>
      </c>
      <c r="F1628" s="165" t="s">
        <v>11009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10995</v>
      </c>
      <c r="B1629" s="94">
        <v>1541</v>
      </c>
      <c r="C1629" s="165" t="s">
        <v>10996</v>
      </c>
      <c r="D1629" s="165">
        <v>8</v>
      </c>
      <c r="E1629" s="165" t="s">
        <v>11005</v>
      </c>
      <c r="F1629" s="165" t="s">
        <v>11010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11014</v>
      </c>
      <c r="B1630" s="94">
        <v>1542</v>
      </c>
      <c r="C1630" s="165" t="s">
        <v>5209</v>
      </c>
      <c r="D1630" s="165">
        <v>2</v>
      </c>
      <c r="E1630" s="165" t="s">
        <v>11015</v>
      </c>
      <c r="F1630" s="165" t="s">
        <v>11016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11017</v>
      </c>
      <c r="Q1630" s="165" t="s">
        <v>11018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11014</v>
      </c>
      <c r="B1631" s="94">
        <v>1543</v>
      </c>
      <c r="C1631" s="165" t="s">
        <v>5209</v>
      </c>
      <c r="D1631" s="165">
        <v>3</v>
      </c>
      <c r="E1631" s="165" t="s">
        <v>11019</v>
      </c>
      <c r="F1631" s="165" t="s">
        <v>11020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11054</v>
      </c>
      <c r="Q1631" s="165" t="s">
        <v>11055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11014</v>
      </c>
      <c r="B1632" s="94">
        <v>1544</v>
      </c>
      <c r="C1632" s="165" t="s">
        <v>5209</v>
      </c>
      <c r="D1632" s="165">
        <v>4</v>
      </c>
      <c r="E1632" s="165" t="s">
        <v>11021</v>
      </c>
      <c r="F1632" s="165" t="s">
        <v>11028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2741</v>
      </c>
    </row>
    <row r="1633" spans="1:22">
      <c r="A1633" s="165" t="s">
        <v>11014</v>
      </c>
      <c r="B1633" s="94">
        <v>1545</v>
      </c>
      <c r="C1633" s="165" t="s">
        <v>5209</v>
      </c>
      <c r="D1633" s="165">
        <v>5</v>
      </c>
      <c r="E1633" s="165" t="s">
        <v>11022</v>
      </c>
      <c r="F1633" s="165" t="s">
        <v>11029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2741</v>
      </c>
    </row>
    <row r="1634" spans="1:22">
      <c r="A1634" s="165" t="s">
        <v>11014</v>
      </c>
      <c r="B1634" s="94">
        <v>1546</v>
      </c>
      <c r="C1634" s="165" t="s">
        <v>5209</v>
      </c>
      <c r="D1634" s="165">
        <v>6</v>
      </c>
      <c r="E1634" s="165" t="s">
        <v>11023</v>
      </c>
      <c r="F1634" s="165" t="s">
        <v>11030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2741</v>
      </c>
    </row>
    <row r="1635" spans="1:22">
      <c r="A1635" s="165" t="s">
        <v>11014</v>
      </c>
      <c r="B1635" s="94">
        <v>1547</v>
      </c>
      <c r="C1635" s="165" t="s">
        <v>5209</v>
      </c>
      <c r="D1635" s="165">
        <v>7</v>
      </c>
      <c r="E1635" s="165" t="s">
        <v>11024</v>
      </c>
      <c r="F1635" s="165" t="s">
        <v>11031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2741</v>
      </c>
    </row>
    <row r="1636" spans="1:22">
      <c r="A1636" s="165" t="s">
        <v>11014</v>
      </c>
      <c r="B1636" s="94">
        <v>1548</v>
      </c>
      <c r="C1636" s="165" t="s">
        <v>5209</v>
      </c>
      <c r="D1636" s="165">
        <v>8</v>
      </c>
      <c r="E1636" s="165" t="s">
        <v>11025</v>
      </c>
      <c r="F1636" s="165" t="s">
        <v>11032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2741</v>
      </c>
    </row>
    <row r="1637" spans="1:22">
      <c r="A1637" s="165" t="s">
        <v>11014</v>
      </c>
      <c r="B1637" s="94">
        <v>1549</v>
      </c>
      <c r="C1637" s="165" t="s">
        <v>5209</v>
      </c>
      <c r="D1637" s="165"/>
      <c r="E1637" s="165" t="s">
        <v>11026</v>
      </c>
      <c r="F1637" s="165" t="s">
        <v>11016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11017</v>
      </c>
      <c r="Q1637" s="165" t="s">
        <v>11018</v>
      </c>
      <c r="R1637" s="3">
        <f t="shared" si="87"/>
        <v>120000</v>
      </c>
      <c r="S1637" s="337">
        <v>120000</v>
      </c>
      <c r="T1637"/>
      <c r="U1637" s="3"/>
      <c r="V1637" s="338" t="s">
        <v>11027</v>
      </c>
    </row>
    <row r="1638" spans="1:22">
      <c r="A1638" s="165" t="s">
        <v>11057</v>
      </c>
      <c r="B1638" s="94">
        <v>1550</v>
      </c>
      <c r="C1638" s="165" t="s">
        <v>11058</v>
      </c>
      <c r="D1638" s="692" t="s">
        <v>11062</v>
      </c>
      <c r="E1638" s="165" t="s">
        <v>11059</v>
      </c>
      <c r="F1638" s="165" t="s">
        <v>11060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11061</v>
      </c>
      <c r="Q1638" s="165" t="s">
        <v>10798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9758</v>
      </c>
      <c r="B1639" s="94">
        <v>1551</v>
      </c>
      <c r="C1639" s="165" t="s">
        <v>11036</v>
      </c>
      <c r="D1639" s="165">
        <v>1</v>
      </c>
      <c r="E1639" s="165" t="s">
        <v>11037</v>
      </c>
      <c r="F1639" s="165" t="s">
        <v>11045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11053</v>
      </c>
      <c r="Q1639" s="165" t="s">
        <v>11054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9758</v>
      </c>
      <c r="B1640" s="94">
        <v>1552</v>
      </c>
      <c r="C1640" s="165" t="s">
        <v>11036</v>
      </c>
      <c r="D1640" s="165">
        <v>2</v>
      </c>
      <c r="E1640" s="165" t="s">
        <v>11038</v>
      </c>
      <c r="F1640" s="165" t="s">
        <v>11046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11087</v>
      </c>
      <c r="Q1640" s="165" t="s">
        <v>11088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9758</v>
      </c>
      <c r="B1641" s="94">
        <v>1553</v>
      </c>
      <c r="C1641" s="165" t="s">
        <v>11036</v>
      </c>
      <c r="D1641" s="165">
        <v>3</v>
      </c>
      <c r="E1641" s="165" t="s">
        <v>11039</v>
      </c>
      <c r="F1641" s="165" t="s">
        <v>11047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9758</v>
      </c>
      <c r="B1642" s="94">
        <v>1554</v>
      </c>
      <c r="C1642" s="165" t="s">
        <v>11036</v>
      </c>
      <c r="D1642" s="165">
        <v>4</v>
      </c>
      <c r="E1642" s="165" t="s">
        <v>11040</v>
      </c>
      <c r="F1642" s="165" t="s">
        <v>11048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9758</v>
      </c>
      <c r="B1643" s="94">
        <v>1555</v>
      </c>
      <c r="C1643" s="165" t="s">
        <v>11036</v>
      </c>
      <c r="D1643" s="165">
        <v>5</v>
      </c>
      <c r="E1643" s="165" t="s">
        <v>11041</v>
      </c>
      <c r="F1643" s="165" t="s">
        <v>11049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9758</v>
      </c>
      <c r="B1644" s="94">
        <v>1556</v>
      </c>
      <c r="C1644" s="165" t="s">
        <v>11036</v>
      </c>
      <c r="D1644" s="165">
        <v>6</v>
      </c>
      <c r="E1644" s="165" t="s">
        <v>11042</v>
      </c>
      <c r="F1644" s="165" t="s">
        <v>11050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9758</v>
      </c>
      <c r="B1645" s="94">
        <v>1557</v>
      </c>
      <c r="C1645" s="165" t="s">
        <v>11036</v>
      </c>
      <c r="D1645" s="165">
        <v>7</v>
      </c>
      <c r="E1645" s="165" t="s">
        <v>11043</v>
      </c>
      <c r="F1645" s="165" t="s">
        <v>11051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9758</v>
      </c>
      <c r="B1646" s="94">
        <v>1558</v>
      </c>
      <c r="C1646" s="165" t="s">
        <v>11036</v>
      </c>
      <c r="D1646" s="165">
        <v>8</v>
      </c>
      <c r="E1646" s="165" t="s">
        <v>11044</v>
      </c>
      <c r="F1646" s="165" t="s">
        <v>11052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11071</v>
      </c>
      <c r="B1647" s="94">
        <v>1559</v>
      </c>
      <c r="C1647" s="165" t="s">
        <v>11072</v>
      </c>
      <c r="D1647" s="165">
        <v>1</v>
      </c>
      <c r="E1647" s="165" t="s">
        <v>11073</v>
      </c>
      <c r="F1647" s="165" t="s">
        <v>11068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11085</v>
      </c>
      <c r="Q1647" s="165" t="s">
        <v>11086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11071</v>
      </c>
      <c r="B1648" s="94">
        <v>1560</v>
      </c>
      <c r="C1648" s="165" t="s">
        <v>11072</v>
      </c>
      <c r="D1648" s="165">
        <v>2</v>
      </c>
      <c r="E1648" s="165" t="s">
        <v>11074</v>
      </c>
      <c r="F1648" s="165" t="s">
        <v>11084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11071</v>
      </c>
      <c r="B1649" s="94">
        <v>1561</v>
      </c>
      <c r="C1649" s="165" t="s">
        <v>11072</v>
      </c>
      <c r="D1649" s="165">
        <v>3</v>
      </c>
      <c r="E1649" s="165" t="s">
        <v>11075</v>
      </c>
      <c r="F1649" s="165" t="s">
        <v>11081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11071</v>
      </c>
      <c r="B1650" s="94">
        <v>1562</v>
      </c>
      <c r="C1650" s="165" t="s">
        <v>11072</v>
      </c>
      <c r="D1650" s="165">
        <v>4</v>
      </c>
      <c r="E1650" s="165" t="s">
        <v>11076</v>
      </c>
      <c r="F1650" s="165" t="s">
        <v>10909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11071</v>
      </c>
      <c r="B1651" s="94">
        <v>1563</v>
      </c>
      <c r="C1651" s="165" t="s">
        <v>11072</v>
      </c>
      <c r="D1651" s="165">
        <v>5</v>
      </c>
      <c r="E1651" s="165" t="s">
        <v>11077</v>
      </c>
      <c r="F1651" s="165" t="s">
        <v>10910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11071</v>
      </c>
      <c r="B1652" s="94">
        <v>1564</v>
      </c>
      <c r="C1652" s="165" t="s">
        <v>11072</v>
      </c>
      <c r="D1652" s="165">
        <v>6</v>
      </c>
      <c r="E1652" s="165" t="s">
        <v>11078</v>
      </c>
      <c r="F1652" s="165" t="s">
        <v>10911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11071</v>
      </c>
      <c r="B1653" s="94">
        <v>1565</v>
      </c>
      <c r="C1653" s="165" t="s">
        <v>11072</v>
      </c>
      <c r="D1653" s="165">
        <v>7</v>
      </c>
      <c r="E1653" s="165" t="s">
        <v>11079</v>
      </c>
      <c r="F1653" s="165" t="s">
        <v>11082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11071</v>
      </c>
      <c r="B1654" s="94">
        <v>1566</v>
      </c>
      <c r="C1654" s="165" t="s">
        <v>11072</v>
      </c>
      <c r="D1654" s="165">
        <v>8</v>
      </c>
      <c r="E1654" s="165" t="s">
        <v>11080</v>
      </c>
      <c r="F1654" s="165" t="s">
        <v>11083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5" activePane="bottomLeft" state="frozen"/>
      <selection activeCell="F179" sqref="F179"/>
      <selection pane="bottomLeft" activeCell="H3" sqref="H3"/>
    </sheetView>
  </sheetViews>
  <sheetFormatPr defaultColWidth="9" defaultRowHeight="16.2"/>
  <cols>
    <col min="1" max="1" width="8.44140625" style="273" customWidth="1"/>
    <col min="2" max="2" width="9.109375" style="273" bestFit="1" customWidth="1"/>
    <col min="3" max="3" width="30.77734375" style="273" customWidth="1"/>
    <col min="4" max="6" width="9" style="273"/>
    <col min="7" max="7" width="22.21875" style="273" customWidth="1"/>
    <col min="8" max="8" width="9" style="273"/>
    <col min="9" max="9" width="9.33203125" style="273" customWidth="1"/>
    <col min="10" max="10" width="8.4414062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9015</v>
      </c>
      <c r="C5" s="273" t="s">
        <v>9016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9123</v>
      </c>
      <c r="C6" s="273" t="s">
        <v>9124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9194</v>
      </c>
      <c r="C7" s="273" t="s">
        <v>9232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8981</v>
      </c>
      <c r="C8" s="273" t="s">
        <v>9313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9404</v>
      </c>
      <c r="C9" s="273" t="s">
        <v>9406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9008</v>
      </c>
      <c r="C10" s="273" t="s">
        <v>9009</v>
      </c>
      <c r="D10" s="658">
        <v>22362</v>
      </c>
      <c r="E10" s="277" t="s">
        <v>9010</v>
      </c>
      <c r="F10" s="658"/>
      <c r="G10" s="294"/>
      <c r="H10" s="273">
        <v>176177</v>
      </c>
    </row>
    <row r="11" spans="1:14">
      <c r="B11" s="273" t="s">
        <v>9060</v>
      </c>
      <c r="C11" s="273" t="s">
        <v>9061</v>
      </c>
      <c r="D11" s="658">
        <v>31556</v>
      </c>
      <c r="E11" s="277" t="s">
        <v>9010</v>
      </c>
      <c r="F11" s="658"/>
      <c r="G11" s="294"/>
      <c r="H11" s="273">
        <v>20413</v>
      </c>
    </row>
    <row r="12" spans="1:14">
      <c r="B12" s="273" t="s">
        <v>9191</v>
      </c>
      <c r="C12" s="273" t="s">
        <v>9231</v>
      </c>
      <c r="D12" s="658">
        <v>17624</v>
      </c>
      <c r="E12" s="277" t="s">
        <v>9010</v>
      </c>
      <c r="F12" s="658"/>
      <c r="G12" s="294"/>
      <c r="H12" s="273">
        <v>103629</v>
      </c>
    </row>
    <row r="13" spans="1:14">
      <c r="B13" s="273" t="s">
        <v>9264</v>
      </c>
      <c r="C13" s="273" t="s">
        <v>9268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9311</v>
      </c>
      <c r="C14" s="273" t="s">
        <v>9594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8983</v>
      </c>
      <c r="C15" s="273" t="s">
        <v>8994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9398</v>
      </c>
      <c r="C16" s="273" t="s">
        <v>9401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9398</v>
      </c>
      <c r="C17" s="273" t="s">
        <v>9401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9455</v>
      </c>
      <c r="C18" s="273" t="s">
        <v>9458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9502</v>
      </c>
      <c r="C19" s="273" t="s">
        <v>9505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9565</v>
      </c>
      <c r="C20" s="273" t="s">
        <v>9566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8980</v>
      </c>
      <c r="C21" s="273" t="s">
        <v>3484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8988</v>
      </c>
      <c r="C22" s="273" t="s">
        <v>3484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8998</v>
      </c>
      <c r="C23" s="273" t="s">
        <v>8999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9047</v>
      </c>
      <c r="C24" s="273" t="s">
        <v>9050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9095</v>
      </c>
      <c r="C25" s="273" t="s">
        <v>9111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9160</v>
      </c>
      <c r="C26" s="273" t="s">
        <v>9227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9225</v>
      </c>
      <c r="C27" s="273" t="s">
        <v>9226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9261</v>
      </c>
      <c r="C28" s="273" t="s">
        <v>9267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9296</v>
      </c>
      <c r="C29" s="273" t="s">
        <v>9297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9335</v>
      </c>
      <c r="C30" s="273" t="s">
        <v>9348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9394</v>
      </c>
      <c r="C31" s="273" t="s">
        <v>9397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9436</v>
      </c>
      <c r="C32" s="273" t="s">
        <v>9441</v>
      </c>
      <c r="D32" s="658">
        <v>17000</v>
      </c>
      <c r="E32" s="277" t="s">
        <v>9442</v>
      </c>
      <c r="F32" s="658"/>
      <c r="G32" s="278"/>
      <c r="H32" s="273">
        <v>152297</v>
      </c>
    </row>
    <row r="33" spans="2:8">
      <c r="B33" s="273" t="s">
        <v>9487</v>
      </c>
      <c r="C33" s="273" t="s">
        <v>9500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9536</v>
      </c>
      <c r="C34" s="273" t="s">
        <v>9556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9022</v>
      </c>
      <c r="C35" s="273" t="s">
        <v>9023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9078</v>
      </c>
      <c r="C36" s="273" t="s">
        <v>9079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9136</v>
      </c>
      <c r="C37" s="273" t="s">
        <v>9137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9179</v>
      </c>
      <c r="C38" s="273" t="s">
        <v>9180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9236</v>
      </c>
      <c r="C39" s="273" t="s">
        <v>9237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9282</v>
      </c>
      <c r="C40" s="273" t="s">
        <v>9283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9322</v>
      </c>
      <c r="C41" s="273" t="s">
        <v>9323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9367</v>
      </c>
      <c r="C42" s="273" t="s">
        <v>9368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9419</v>
      </c>
      <c r="C43" s="273" t="s">
        <v>9420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9471</v>
      </c>
      <c r="C44" s="273" t="s">
        <v>9472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9514</v>
      </c>
      <c r="C45" s="273" t="s">
        <v>9515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9578</v>
      </c>
      <c r="C46" s="273" t="s">
        <v>9579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9000</v>
      </c>
      <c r="C47" s="273" t="s">
        <v>9001</v>
      </c>
      <c r="D47" s="658"/>
      <c r="E47" s="277"/>
      <c r="F47" s="658">
        <v>3780</v>
      </c>
      <c r="G47" s="278" t="s">
        <v>9002</v>
      </c>
      <c r="H47" s="273">
        <v>196905</v>
      </c>
    </row>
    <row r="48" spans="2:8">
      <c r="B48" s="273" t="s">
        <v>9000</v>
      </c>
      <c r="C48" s="273" t="s">
        <v>9003</v>
      </c>
      <c r="D48" s="658"/>
      <c r="E48" s="277"/>
      <c r="F48" s="658">
        <v>11970</v>
      </c>
      <c r="G48" s="278" t="s">
        <v>9004</v>
      </c>
      <c r="H48" s="273">
        <v>208875</v>
      </c>
    </row>
    <row r="49" spans="2:8">
      <c r="B49" s="273" t="s">
        <v>9017</v>
      </c>
      <c r="C49" s="273" t="s">
        <v>9018</v>
      </c>
      <c r="D49" s="658"/>
      <c r="E49" s="277"/>
      <c r="F49" s="658">
        <v>16380</v>
      </c>
      <c r="G49" s="278" t="s">
        <v>9020</v>
      </c>
      <c r="H49" s="273">
        <v>84708</v>
      </c>
    </row>
    <row r="50" spans="2:8">
      <c r="B50" s="273" t="s">
        <v>9017</v>
      </c>
      <c r="C50" s="273" t="s">
        <v>9019</v>
      </c>
      <c r="D50" s="658"/>
      <c r="E50" s="277"/>
      <c r="F50" s="658">
        <v>14175</v>
      </c>
      <c r="G50" s="278" t="s">
        <v>9021</v>
      </c>
      <c r="H50" s="273">
        <v>98883</v>
      </c>
    </row>
    <row r="51" spans="2:8">
      <c r="B51" s="273" t="s">
        <v>9026</v>
      </c>
      <c r="C51" s="273" t="s">
        <v>9027</v>
      </c>
      <c r="D51" s="658"/>
      <c r="E51" s="277"/>
      <c r="F51" s="658">
        <v>12000</v>
      </c>
      <c r="G51" s="278" t="s">
        <v>9028</v>
      </c>
      <c r="H51" s="273">
        <v>43340</v>
      </c>
    </row>
    <row r="52" spans="2:8">
      <c r="B52" s="273" t="s">
        <v>9036</v>
      </c>
      <c r="C52" s="273" t="s">
        <v>9037</v>
      </c>
      <c r="D52" s="658"/>
      <c r="E52" s="277"/>
      <c r="F52" s="658">
        <v>14175</v>
      </c>
      <c r="G52" s="278" t="s">
        <v>9042</v>
      </c>
      <c r="H52" s="273">
        <v>37417</v>
      </c>
    </row>
    <row r="53" spans="2:8">
      <c r="B53" s="273" t="s">
        <v>9036</v>
      </c>
      <c r="C53" s="273" t="s">
        <v>9038</v>
      </c>
      <c r="D53" s="658"/>
      <c r="E53" s="277"/>
      <c r="F53" s="658">
        <v>13230</v>
      </c>
      <c r="G53" s="278" t="s">
        <v>9043</v>
      </c>
      <c r="H53" s="273">
        <v>50647</v>
      </c>
    </row>
    <row r="54" spans="2:8">
      <c r="B54" s="273" t="s">
        <v>9036</v>
      </c>
      <c r="C54" s="273" t="s">
        <v>9039</v>
      </c>
      <c r="D54" s="658"/>
      <c r="E54" s="277"/>
      <c r="F54" s="658">
        <v>10800</v>
      </c>
      <c r="G54" s="278" t="s">
        <v>9044</v>
      </c>
      <c r="H54" s="273">
        <v>61447</v>
      </c>
    </row>
    <row r="55" spans="2:8">
      <c r="B55" s="273" t="s">
        <v>9036</v>
      </c>
      <c r="C55" s="273" t="s">
        <v>9040</v>
      </c>
      <c r="D55" s="658"/>
      <c r="E55" s="277"/>
      <c r="F55" s="658">
        <v>3780</v>
      </c>
      <c r="G55" s="278" t="s">
        <v>9045</v>
      </c>
      <c r="H55" s="273">
        <v>65227</v>
      </c>
    </row>
    <row r="56" spans="2:8">
      <c r="B56" s="273" t="s">
        <v>9036</v>
      </c>
      <c r="C56" s="273" t="s">
        <v>9041</v>
      </c>
      <c r="D56" s="658"/>
      <c r="E56" s="277"/>
      <c r="F56" s="658">
        <v>11340</v>
      </c>
      <c r="G56" s="278" t="s">
        <v>9046</v>
      </c>
      <c r="H56" s="273">
        <v>76567</v>
      </c>
    </row>
    <row r="57" spans="2:8">
      <c r="B57" s="273" t="s">
        <v>9051</v>
      </c>
      <c r="C57" s="273" t="s">
        <v>9052</v>
      </c>
      <c r="D57" s="658"/>
      <c r="E57" s="277"/>
      <c r="F57" s="658">
        <v>17325</v>
      </c>
      <c r="G57" s="278" t="s">
        <v>9055</v>
      </c>
      <c r="H57" s="273">
        <v>66541</v>
      </c>
    </row>
    <row r="58" spans="2:8">
      <c r="B58" s="273" t="s">
        <v>9051</v>
      </c>
      <c r="C58" s="273" t="s">
        <v>9053</v>
      </c>
      <c r="D58" s="658"/>
      <c r="E58" s="277"/>
      <c r="F58" s="658">
        <v>20475</v>
      </c>
      <c r="G58" s="278" t="s">
        <v>9056</v>
      </c>
      <c r="H58" s="273">
        <v>87016</v>
      </c>
    </row>
    <row r="59" spans="2:8">
      <c r="B59" s="273" t="s">
        <v>9051</v>
      </c>
      <c r="C59" s="273" t="s">
        <v>9054</v>
      </c>
      <c r="D59" s="658"/>
      <c r="E59" s="277"/>
      <c r="F59" s="658">
        <v>12600</v>
      </c>
      <c r="G59" s="278" t="s">
        <v>9057</v>
      </c>
      <c r="H59" s="273">
        <v>99616</v>
      </c>
    </row>
    <row r="60" spans="2:8">
      <c r="B60" s="273" t="s">
        <v>8978</v>
      </c>
      <c r="C60" s="273" t="s">
        <v>9062</v>
      </c>
      <c r="D60" s="658"/>
      <c r="E60" s="277"/>
      <c r="F60" s="658">
        <v>14175</v>
      </c>
      <c r="G60" s="278" t="s">
        <v>9063</v>
      </c>
      <c r="H60" s="273">
        <v>34588</v>
      </c>
    </row>
    <row r="61" spans="2:8">
      <c r="B61" s="273" t="s">
        <v>9071</v>
      </c>
      <c r="C61" s="273" t="s">
        <v>9072</v>
      </c>
      <c r="D61" s="658"/>
      <c r="E61" s="277"/>
      <c r="F61" s="658">
        <v>14175</v>
      </c>
      <c r="G61" s="278" t="s">
        <v>9075</v>
      </c>
      <c r="H61" s="273">
        <v>15143</v>
      </c>
    </row>
    <row r="62" spans="2:8">
      <c r="B62" s="273" t="s">
        <v>9071</v>
      </c>
      <c r="C62" s="273" t="s">
        <v>9073</v>
      </c>
      <c r="D62" s="658"/>
      <c r="E62" s="277"/>
      <c r="F62" s="658">
        <v>331800</v>
      </c>
      <c r="G62" s="278" t="s">
        <v>9076</v>
      </c>
      <c r="H62" s="273">
        <v>346943</v>
      </c>
    </row>
    <row r="63" spans="2:8">
      <c r="B63" s="273" t="s">
        <v>9071</v>
      </c>
      <c r="C63" s="273" t="s">
        <v>9074</v>
      </c>
      <c r="D63" s="658"/>
      <c r="E63" s="277"/>
      <c r="F63" s="658">
        <v>14175</v>
      </c>
      <c r="G63" s="278" t="s">
        <v>9077</v>
      </c>
      <c r="H63" s="273">
        <v>361118</v>
      </c>
    </row>
    <row r="64" spans="2:8">
      <c r="B64" s="273" t="s">
        <v>8979</v>
      </c>
      <c r="C64" s="273" t="s">
        <v>9081</v>
      </c>
      <c r="D64" s="658"/>
      <c r="E64" s="277"/>
      <c r="F64" s="658">
        <v>20475</v>
      </c>
      <c r="G64" s="278" t="s">
        <v>9085</v>
      </c>
      <c r="H64" s="273">
        <v>359504</v>
      </c>
    </row>
    <row r="65" spans="2:8">
      <c r="B65" s="273" t="s">
        <v>8979</v>
      </c>
      <c r="C65" s="273" t="s">
        <v>9082</v>
      </c>
      <c r="D65" s="658"/>
      <c r="E65" s="277"/>
      <c r="F65" s="658">
        <v>20475</v>
      </c>
      <c r="G65" s="278" t="s">
        <v>9086</v>
      </c>
      <c r="H65" s="273">
        <v>379979</v>
      </c>
    </row>
    <row r="66" spans="2:8">
      <c r="B66" s="273" t="s">
        <v>8979</v>
      </c>
      <c r="C66" s="273" t="s">
        <v>9083</v>
      </c>
      <c r="D66" s="658"/>
      <c r="E66" s="277"/>
      <c r="F66" s="658">
        <v>16380</v>
      </c>
      <c r="G66" s="278" t="s">
        <v>9087</v>
      </c>
      <c r="H66" s="273">
        <v>396359</v>
      </c>
    </row>
    <row r="67" spans="2:8">
      <c r="B67" s="273" t="s">
        <v>8979</v>
      </c>
      <c r="C67" s="273" t="s">
        <v>9084</v>
      </c>
      <c r="D67" s="658"/>
      <c r="E67" s="277"/>
      <c r="F67" s="658">
        <v>20475</v>
      </c>
      <c r="G67" s="278" t="s">
        <v>9087</v>
      </c>
      <c r="H67" s="273">
        <v>416834</v>
      </c>
    </row>
    <row r="68" spans="2:8">
      <c r="B68" s="273" t="s">
        <v>9090</v>
      </c>
      <c r="C68" s="273" t="s">
        <v>9091</v>
      </c>
      <c r="D68" s="658"/>
      <c r="E68" s="277"/>
      <c r="F68" s="658">
        <v>20475</v>
      </c>
      <c r="G68" s="278" t="s">
        <v>9092</v>
      </c>
      <c r="H68" s="273">
        <v>174249</v>
      </c>
    </row>
    <row r="69" spans="2:8">
      <c r="B69" s="273" t="s">
        <v>9095</v>
      </c>
      <c r="C69" s="273" t="s">
        <v>9811</v>
      </c>
      <c r="D69" s="658"/>
      <c r="E69" s="277"/>
      <c r="F69" s="658">
        <v>13230</v>
      </c>
      <c r="G69" s="278" t="s">
        <v>9102</v>
      </c>
      <c r="H69" s="273">
        <v>124025</v>
      </c>
    </row>
    <row r="70" spans="2:8">
      <c r="B70" s="273" t="s">
        <v>9095</v>
      </c>
      <c r="C70" s="273" t="s">
        <v>9096</v>
      </c>
      <c r="D70" s="658"/>
      <c r="E70" s="277"/>
      <c r="F70" s="658">
        <v>12600</v>
      </c>
      <c r="G70" s="278" t="s">
        <v>9103</v>
      </c>
      <c r="H70" s="273">
        <v>136625</v>
      </c>
    </row>
    <row r="71" spans="2:8">
      <c r="B71" s="273" t="s">
        <v>9095</v>
      </c>
      <c r="C71" s="273" t="s">
        <v>9097</v>
      </c>
      <c r="D71" s="658"/>
      <c r="E71" s="277"/>
      <c r="F71" s="658">
        <v>13500</v>
      </c>
      <c r="G71" s="278" t="s">
        <v>9104</v>
      </c>
      <c r="H71" s="273">
        <v>150125</v>
      </c>
    </row>
    <row r="72" spans="2:8">
      <c r="B72" s="273" t="s">
        <v>9095</v>
      </c>
      <c r="C72" s="273" t="s">
        <v>9098</v>
      </c>
      <c r="D72" s="658"/>
      <c r="E72" s="277"/>
      <c r="F72" s="658">
        <v>14175</v>
      </c>
      <c r="G72" s="278" t="s">
        <v>9105</v>
      </c>
      <c r="H72" s="273">
        <v>164300</v>
      </c>
    </row>
    <row r="73" spans="2:8">
      <c r="B73" s="273" t="s">
        <v>9095</v>
      </c>
      <c r="C73" s="273" t="s">
        <v>9099</v>
      </c>
      <c r="D73" s="658"/>
      <c r="E73" s="277"/>
      <c r="F73" s="658">
        <v>13500</v>
      </c>
      <c r="G73" s="278" t="s">
        <v>9106</v>
      </c>
      <c r="H73" s="273">
        <v>177800</v>
      </c>
    </row>
    <row r="74" spans="2:8">
      <c r="B74" s="273" t="s">
        <v>9095</v>
      </c>
      <c r="C74" s="273" t="s">
        <v>9100</v>
      </c>
      <c r="D74" s="658"/>
      <c r="E74" s="277"/>
      <c r="F74" s="658">
        <v>11340</v>
      </c>
      <c r="G74" s="278" t="s">
        <v>9107</v>
      </c>
      <c r="H74" s="273">
        <v>189140</v>
      </c>
    </row>
    <row r="75" spans="2:8">
      <c r="B75" s="273" t="s">
        <v>9095</v>
      </c>
      <c r="C75" s="273" t="s">
        <v>9101</v>
      </c>
      <c r="D75" s="658"/>
      <c r="E75" s="277"/>
      <c r="F75" s="658">
        <v>3780</v>
      </c>
      <c r="G75" s="278" t="s">
        <v>9108</v>
      </c>
      <c r="H75" s="273">
        <v>192920</v>
      </c>
    </row>
    <row r="76" spans="2:8">
      <c r="B76" s="273" t="s">
        <v>9095</v>
      </c>
      <c r="C76" s="273" t="s">
        <v>9109</v>
      </c>
      <c r="D76" s="658"/>
      <c r="E76" s="277"/>
      <c r="F76" s="658">
        <v>12600</v>
      </c>
      <c r="G76" s="278" t="s">
        <v>9110</v>
      </c>
      <c r="H76" s="273">
        <v>205520</v>
      </c>
    </row>
    <row r="77" spans="2:8">
      <c r="B77" s="273" t="s">
        <v>9126</v>
      </c>
      <c r="C77" s="273" t="s">
        <v>9127</v>
      </c>
      <c r="D77" s="658"/>
      <c r="E77" s="277"/>
      <c r="F77" s="658">
        <v>11970</v>
      </c>
      <c r="G77" s="278" t="s">
        <v>9128</v>
      </c>
      <c r="H77" s="273">
        <v>129724</v>
      </c>
    </row>
    <row r="78" spans="2:8">
      <c r="B78" s="273" t="s">
        <v>9130</v>
      </c>
      <c r="C78" s="273" t="s">
        <v>9131</v>
      </c>
      <c r="D78" s="658"/>
      <c r="E78" s="277"/>
      <c r="F78" s="658">
        <v>14175</v>
      </c>
      <c r="G78" s="278" t="s">
        <v>9133</v>
      </c>
      <c r="H78" s="273">
        <v>82445</v>
      </c>
    </row>
    <row r="79" spans="2:8">
      <c r="B79" s="273" t="s">
        <v>9130</v>
      </c>
      <c r="C79" s="273" t="s">
        <v>9132</v>
      </c>
      <c r="D79" s="658"/>
      <c r="E79" s="277"/>
      <c r="F79" s="658">
        <v>20475</v>
      </c>
      <c r="G79" s="278" t="s">
        <v>9134</v>
      </c>
      <c r="H79" s="273">
        <v>102920</v>
      </c>
    </row>
    <row r="80" spans="2:8">
      <c r="B80" s="273" t="s">
        <v>9138</v>
      </c>
      <c r="C80" s="273" t="s">
        <v>9139</v>
      </c>
      <c r="D80" s="658"/>
      <c r="E80" s="277"/>
      <c r="F80" s="658">
        <v>17325</v>
      </c>
      <c r="G80" s="278" t="s">
        <v>9141</v>
      </c>
      <c r="H80" s="273">
        <v>127641</v>
      </c>
    </row>
    <row r="81" spans="2:8">
      <c r="B81" s="273" t="s">
        <v>9138</v>
      </c>
      <c r="C81" s="273" t="s">
        <v>9140</v>
      </c>
      <c r="D81" s="658"/>
      <c r="E81" s="277"/>
      <c r="F81" s="658">
        <v>14175</v>
      </c>
      <c r="G81" s="278" t="s">
        <v>9142</v>
      </c>
      <c r="H81" s="273">
        <v>141816</v>
      </c>
    </row>
    <row r="82" spans="2:8">
      <c r="B82" s="273" t="s">
        <v>9144</v>
      </c>
      <c r="C82" s="273" t="s">
        <v>9145</v>
      </c>
      <c r="D82" s="658"/>
      <c r="E82" s="277"/>
      <c r="F82" s="658">
        <v>14175</v>
      </c>
      <c r="G82" s="278" t="s">
        <v>9146</v>
      </c>
      <c r="H82" s="273">
        <v>150991</v>
      </c>
    </row>
    <row r="83" spans="2:8">
      <c r="B83" s="273" t="s">
        <v>9152</v>
      </c>
      <c r="C83" s="273" t="s">
        <v>9154</v>
      </c>
      <c r="D83" s="658"/>
      <c r="E83" s="277"/>
      <c r="F83" s="658">
        <v>11970</v>
      </c>
      <c r="G83" s="278" t="s">
        <v>9157</v>
      </c>
      <c r="H83" s="273">
        <v>151966</v>
      </c>
    </row>
    <row r="84" spans="2:8">
      <c r="B84" s="273" t="s">
        <v>9153</v>
      </c>
      <c r="C84" s="273" t="s">
        <v>9155</v>
      </c>
      <c r="D84" s="658"/>
      <c r="E84" s="277"/>
      <c r="F84" s="658">
        <v>3780</v>
      </c>
      <c r="G84" s="278" t="s">
        <v>9158</v>
      </c>
      <c r="H84" s="273">
        <v>138731</v>
      </c>
    </row>
    <row r="85" spans="2:8">
      <c r="B85" s="273" t="s">
        <v>9153</v>
      </c>
      <c r="C85" s="273" t="s">
        <v>9156</v>
      </c>
      <c r="D85" s="658"/>
      <c r="E85" s="277"/>
      <c r="F85" s="658">
        <v>14175</v>
      </c>
      <c r="G85" s="278" t="s">
        <v>9159</v>
      </c>
      <c r="H85" s="273">
        <v>152906</v>
      </c>
    </row>
    <row r="86" spans="2:8">
      <c r="B86" s="273" t="s">
        <v>9163</v>
      </c>
      <c r="C86" s="273" t="s">
        <v>9164</v>
      </c>
      <c r="D86" s="658"/>
      <c r="E86" s="277"/>
      <c r="F86" s="658">
        <v>13500</v>
      </c>
      <c r="G86" s="278" t="s">
        <v>9166</v>
      </c>
      <c r="H86" s="273">
        <v>155926</v>
      </c>
    </row>
    <row r="87" spans="2:8">
      <c r="B87" s="273" t="s">
        <v>9163</v>
      </c>
      <c r="C87" s="273" t="s">
        <v>9165</v>
      </c>
      <c r="D87" s="658"/>
      <c r="E87" s="277"/>
      <c r="F87" s="658">
        <v>14175</v>
      </c>
      <c r="G87" s="278" t="s">
        <v>9167</v>
      </c>
      <c r="H87" s="273">
        <v>170101</v>
      </c>
    </row>
    <row r="88" spans="2:8">
      <c r="B88" s="273" t="s">
        <v>9173</v>
      </c>
      <c r="C88" s="273" t="s">
        <v>9174</v>
      </c>
      <c r="D88" s="658"/>
      <c r="E88" s="277"/>
      <c r="F88" s="658">
        <v>14175</v>
      </c>
      <c r="G88" s="278" t="s">
        <v>9176</v>
      </c>
      <c r="H88" s="273">
        <v>44585</v>
      </c>
    </row>
    <row r="89" spans="2:8">
      <c r="B89" s="273" t="s">
        <v>9173</v>
      </c>
      <c r="C89" s="273" t="s">
        <v>9175</v>
      </c>
      <c r="D89" s="658"/>
      <c r="E89" s="277"/>
      <c r="F89" s="658">
        <v>16380</v>
      </c>
      <c r="G89" s="278" t="s">
        <v>9177</v>
      </c>
      <c r="H89" s="273">
        <v>60965</v>
      </c>
    </row>
    <row r="90" spans="2:8">
      <c r="B90" s="273" t="s">
        <v>9181</v>
      </c>
      <c r="C90" s="273" t="s">
        <v>9182</v>
      </c>
      <c r="D90" s="658"/>
      <c r="E90" s="277"/>
      <c r="F90" s="658">
        <v>12000</v>
      </c>
      <c r="G90" s="278" t="s">
        <v>9183</v>
      </c>
      <c r="H90" s="273">
        <v>65572</v>
      </c>
    </row>
    <row r="91" spans="2:8">
      <c r="B91" s="273" t="s">
        <v>9189</v>
      </c>
      <c r="C91" s="273" t="s">
        <v>9197</v>
      </c>
      <c r="D91" s="658"/>
      <c r="E91" s="277"/>
      <c r="F91" s="658">
        <v>14175</v>
      </c>
      <c r="G91" s="278" t="s">
        <v>9211</v>
      </c>
      <c r="H91" s="273">
        <v>88845</v>
      </c>
    </row>
    <row r="92" spans="2:8">
      <c r="B92" s="273" t="s">
        <v>9189</v>
      </c>
      <c r="C92" s="273" t="s">
        <v>9198</v>
      </c>
      <c r="D92" s="658"/>
      <c r="E92" s="277"/>
      <c r="F92" s="658">
        <v>10800</v>
      </c>
      <c r="G92" s="278" t="s">
        <v>9212</v>
      </c>
      <c r="H92" s="273">
        <v>99645</v>
      </c>
    </row>
    <row r="93" spans="2:8">
      <c r="B93" s="273" t="s">
        <v>9189</v>
      </c>
      <c r="C93" s="273" t="s">
        <v>9199</v>
      </c>
      <c r="D93" s="658"/>
      <c r="E93" s="277"/>
      <c r="F93" s="658">
        <v>13230</v>
      </c>
      <c r="G93" s="278" t="s">
        <v>9213</v>
      </c>
      <c r="H93" s="273">
        <v>112875</v>
      </c>
    </row>
    <row r="94" spans="2:8">
      <c r="B94" s="273" t="s">
        <v>9190</v>
      </c>
      <c r="C94" s="273" t="s">
        <v>9200</v>
      </c>
      <c r="D94" s="658"/>
      <c r="E94" s="277"/>
      <c r="F94" s="658">
        <v>3780</v>
      </c>
      <c r="G94" s="278" t="s">
        <v>9214</v>
      </c>
      <c r="H94" s="273">
        <v>99640</v>
      </c>
    </row>
    <row r="95" spans="2:8">
      <c r="B95" s="273" t="s">
        <v>9190</v>
      </c>
      <c r="C95" s="273" t="s">
        <v>9201</v>
      </c>
      <c r="D95" s="658"/>
      <c r="E95" s="277"/>
      <c r="F95" s="658">
        <v>11340</v>
      </c>
      <c r="G95" s="278" t="s">
        <v>9215</v>
      </c>
      <c r="H95" s="273">
        <v>110980</v>
      </c>
    </row>
    <row r="96" spans="2:8">
      <c r="B96" s="273" t="s">
        <v>9191</v>
      </c>
      <c r="C96" s="273" t="s">
        <v>9202</v>
      </c>
      <c r="D96" s="658"/>
      <c r="E96" s="277"/>
      <c r="F96" s="658">
        <v>17325</v>
      </c>
      <c r="G96" s="278" t="s">
        <v>9216</v>
      </c>
      <c r="H96" s="273">
        <v>117825</v>
      </c>
    </row>
    <row r="97" spans="2:8">
      <c r="B97" s="273" t="s">
        <v>9191</v>
      </c>
      <c r="C97" s="273" t="s">
        <v>9203</v>
      </c>
      <c r="D97" s="658"/>
      <c r="E97" s="277"/>
      <c r="F97" s="658">
        <v>12600</v>
      </c>
      <c r="G97" s="278" t="s">
        <v>9217</v>
      </c>
      <c r="H97" s="273">
        <v>130425</v>
      </c>
    </row>
    <row r="98" spans="2:8">
      <c r="B98" s="273" t="s">
        <v>9191</v>
      </c>
      <c r="C98" s="273" t="s">
        <v>9204</v>
      </c>
      <c r="D98" s="658"/>
      <c r="E98" s="277"/>
      <c r="F98" s="658">
        <v>20475</v>
      </c>
      <c r="G98" s="278" t="s">
        <v>9218</v>
      </c>
      <c r="H98" s="273">
        <v>150900</v>
      </c>
    </row>
    <row r="99" spans="2:8">
      <c r="B99" s="273" t="s">
        <v>9194</v>
      </c>
      <c r="C99" s="273" t="s">
        <v>9205</v>
      </c>
      <c r="D99" s="658"/>
      <c r="E99" s="277"/>
      <c r="F99" s="658">
        <v>13500</v>
      </c>
      <c r="G99" s="278" t="s">
        <v>9219</v>
      </c>
      <c r="H99" s="273">
        <v>117129</v>
      </c>
    </row>
    <row r="100" spans="2:8">
      <c r="B100" s="273" t="s">
        <v>9192</v>
      </c>
      <c r="C100" s="273" t="s">
        <v>9206</v>
      </c>
      <c r="D100" s="658"/>
      <c r="E100" s="277"/>
      <c r="F100" s="658">
        <v>20475</v>
      </c>
      <c r="G100" s="278" t="s">
        <v>9220</v>
      </c>
      <c r="H100" s="273">
        <v>76045</v>
      </c>
    </row>
    <row r="101" spans="2:8">
      <c r="B101" s="273" t="s">
        <v>9195</v>
      </c>
      <c r="C101" s="273" t="s">
        <v>9207</v>
      </c>
      <c r="D101" s="658"/>
      <c r="E101" s="277"/>
      <c r="F101" s="658">
        <v>14175</v>
      </c>
      <c r="G101" s="278" t="s">
        <v>9221</v>
      </c>
      <c r="H101" s="273">
        <v>90220</v>
      </c>
    </row>
    <row r="102" spans="2:8">
      <c r="B102" s="273" t="s">
        <v>9193</v>
      </c>
      <c r="C102" s="273" t="s">
        <v>9208</v>
      </c>
      <c r="D102" s="658"/>
      <c r="E102" s="277"/>
      <c r="F102" s="658">
        <v>14175</v>
      </c>
      <c r="G102" s="278" t="s">
        <v>9222</v>
      </c>
      <c r="H102" s="273">
        <v>98306</v>
      </c>
    </row>
    <row r="103" spans="2:8">
      <c r="B103" s="273" t="s">
        <v>9196</v>
      </c>
      <c r="C103" s="273" t="s">
        <v>9209</v>
      </c>
      <c r="D103" s="658"/>
      <c r="E103" s="277"/>
      <c r="F103" s="658">
        <v>20475</v>
      </c>
      <c r="G103" s="278" t="s">
        <v>9223</v>
      </c>
      <c r="H103" s="273">
        <v>113781</v>
      </c>
    </row>
    <row r="104" spans="2:8">
      <c r="B104" s="273" t="s">
        <v>9196</v>
      </c>
      <c r="C104" s="273" t="s">
        <v>9210</v>
      </c>
      <c r="D104" s="658"/>
      <c r="E104" s="277"/>
      <c r="F104" s="658">
        <v>20475</v>
      </c>
      <c r="G104" s="278" t="s">
        <v>9224</v>
      </c>
      <c r="H104" s="273">
        <v>134256</v>
      </c>
    </row>
    <row r="105" spans="2:8">
      <c r="B105" s="273" t="s">
        <v>9196</v>
      </c>
      <c r="C105" s="273" t="s">
        <v>9239</v>
      </c>
      <c r="D105" s="658"/>
      <c r="E105" s="277"/>
      <c r="F105" s="658">
        <v>16380</v>
      </c>
      <c r="G105" s="278" t="s">
        <v>9224</v>
      </c>
      <c r="H105" s="273">
        <v>150636</v>
      </c>
    </row>
    <row r="106" spans="2:8">
      <c r="B106" s="273" t="s">
        <v>9196</v>
      </c>
      <c r="C106" s="273" t="s">
        <v>9240</v>
      </c>
      <c r="D106" s="658"/>
      <c r="E106" s="277"/>
      <c r="F106" s="658">
        <v>20475</v>
      </c>
      <c r="G106" s="278" t="s">
        <v>9241</v>
      </c>
      <c r="H106" s="273">
        <v>171111</v>
      </c>
    </row>
    <row r="107" spans="2:8">
      <c r="B107" s="273" t="s">
        <v>9246</v>
      </c>
      <c r="C107" s="273" t="s">
        <v>9247</v>
      </c>
      <c r="D107" s="658"/>
      <c r="E107" s="277"/>
      <c r="F107" s="658">
        <v>13230</v>
      </c>
      <c r="G107" s="278" t="s">
        <v>9254</v>
      </c>
      <c r="H107" s="273">
        <v>179365</v>
      </c>
    </row>
    <row r="108" spans="2:8">
      <c r="B108" s="273" t="s">
        <v>9246</v>
      </c>
      <c r="C108" s="273" t="s">
        <v>9248</v>
      </c>
      <c r="D108" s="658"/>
      <c r="E108" s="277"/>
      <c r="F108" s="658">
        <v>13500</v>
      </c>
      <c r="G108" s="278" t="s">
        <v>9255</v>
      </c>
      <c r="H108" s="273">
        <v>192865</v>
      </c>
    </row>
    <row r="109" spans="2:8">
      <c r="B109" s="273" t="s">
        <v>9246</v>
      </c>
      <c r="C109" s="273" t="s">
        <v>9249</v>
      </c>
      <c r="D109" s="658"/>
      <c r="E109" s="277"/>
      <c r="F109" s="658">
        <v>14175</v>
      </c>
      <c r="G109" s="278" t="s">
        <v>9256</v>
      </c>
      <c r="H109" s="273">
        <v>207040</v>
      </c>
    </row>
    <row r="110" spans="2:8">
      <c r="B110" s="273" t="s">
        <v>9246</v>
      </c>
      <c r="C110" s="273" t="s">
        <v>9250</v>
      </c>
      <c r="D110" s="658"/>
      <c r="E110" s="277"/>
      <c r="F110" s="658">
        <v>13500</v>
      </c>
      <c r="G110" s="278" t="s">
        <v>9257</v>
      </c>
      <c r="H110" s="273">
        <v>220540</v>
      </c>
    </row>
    <row r="111" spans="2:8">
      <c r="B111" s="273" t="s">
        <v>9261</v>
      </c>
      <c r="C111" s="273" t="s">
        <v>9251</v>
      </c>
      <c r="D111" s="658"/>
      <c r="E111" s="277"/>
      <c r="F111" s="658">
        <v>3780</v>
      </c>
      <c r="G111" s="278" t="s">
        <v>9258</v>
      </c>
      <c r="H111" s="273">
        <v>224320</v>
      </c>
    </row>
    <row r="112" spans="2:8">
      <c r="B112" s="273" t="s">
        <v>9261</v>
      </c>
      <c r="C112" s="273" t="s">
        <v>9252</v>
      </c>
      <c r="D112" s="658"/>
      <c r="E112" s="277"/>
      <c r="F112" s="658">
        <v>11340</v>
      </c>
      <c r="G112" s="278" t="s">
        <v>9259</v>
      </c>
      <c r="H112" s="273">
        <v>235660</v>
      </c>
    </row>
    <row r="113" spans="2:8">
      <c r="B113" s="273" t="s">
        <v>9261</v>
      </c>
      <c r="C113" s="273" t="s">
        <v>9253</v>
      </c>
      <c r="D113" s="658"/>
      <c r="E113" s="277"/>
      <c r="F113" s="658">
        <v>12600</v>
      </c>
      <c r="G113" s="278" t="s">
        <v>9260</v>
      </c>
      <c r="H113" s="273">
        <v>248260</v>
      </c>
    </row>
    <row r="114" spans="2:8">
      <c r="B114" s="273" t="s">
        <v>9271</v>
      </c>
      <c r="C114" s="273" t="s">
        <v>9273</v>
      </c>
      <c r="D114" s="658"/>
      <c r="E114" s="277"/>
      <c r="F114" s="658">
        <v>11970</v>
      </c>
      <c r="G114" s="278" t="s">
        <v>9277</v>
      </c>
      <c r="H114" s="273">
        <v>120143</v>
      </c>
    </row>
    <row r="115" spans="2:8">
      <c r="B115" s="273" t="s">
        <v>9272</v>
      </c>
      <c r="C115" s="273" t="s">
        <v>9274</v>
      </c>
      <c r="D115" s="658"/>
      <c r="E115" s="277"/>
      <c r="F115" s="658">
        <v>20475</v>
      </c>
      <c r="G115" s="278" t="s">
        <v>9278</v>
      </c>
      <c r="H115" s="273">
        <v>145028</v>
      </c>
    </row>
    <row r="116" spans="2:8">
      <c r="B116" s="273" t="s">
        <v>9272</v>
      </c>
      <c r="C116" s="273" t="s">
        <v>9275</v>
      </c>
      <c r="D116" s="658"/>
      <c r="E116" s="277"/>
      <c r="F116" s="658">
        <v>14175</v>
      </c>
      <c r="G116" s="278" t="s">
        <v>9279</v>
      </c>
      <c r="H116" s="273">
        <v>159203</v>
      </c>
    </row>
    <row r="117" spans="2:8">
      <c r="B117" s="273" t="s">
        <v>9272</v>
      </c>
      <c r="C117" s="273" t="s">
        <v>9276</v>
      </c>
      <c r="D117" s="658"/>
      <c r="E117" s="277"/>
      <c r="F117" s="658">
        <v>14175</v>
      </c>
      <c r="G117" s="278" t="s">
        <v>9280</v>
      </c>
      <c r="H117" s="273">
        <v>173378</v>
      </c>
    </row>
    <row r="118" spans="2:8">
      <c r="B118" s="273" t="s">
        <v>9286</v>
      </c>
      <c r="C118" s="273" t="s">
        <v>9287</v>
      </c>
      <c r="D118" s="658"/>
      <c r="E118" s="277"/>
      <c r="F118" s="658">
        <v>17325</v>
      </c>
      <c r="G118" s="278" t="s">
        <v>9288</v>
      </c>
      <c r="H118" s="273">
        <v>196228</v>
      </c>
    </row>
    <row r="119" spans="2:8">
      <c r="B119" s="273" t="s">
        <v>9289</v>
      </c>
      <c r="C119" s="273" t="s">
        <v>9290</v>
      </c>
      <c r="D119" s="658"/>
      <c r="E119" s="277"/>
      <c r="F119" s="658">
        <v>14175</v>
      </c>
      <c r="G119" s="278" t="s">
        <v>9291</v>
      </c>
      <c r="H119" s="273">
        <v>210448</v>
      </c>
    </row>
    <row r="120" spans="2:8">
      <c r="B120" s="273" t="s">
        <v>9298</v>
      </c>
      <c r="C120" s="273" t="s">
        <v>9299</v>
      </c>
      <c r="D120" s="658"/>
      <c r="E120" s="277"/>
      <c r="F120" s="658">
        <v>11970</v>
      </c>
      <c r="G120" s="278" t="s">
        <v>9302</v>
      </c>
      <c r="H120" s="273">
        <v>200390</v>
      </c>
    </row>
    <row r="121" spans="2:8">
      <c r="B121" s="273" t="s">
        <v>9298</v>
      </c>
      <c r="C121" s="273" t="s">
        <v>9300</v>
      </c>
      <c r="D121" s="658"/>
      <c r="E121" s="277"/>
      <c r="F121" s="658">
        <v>3780</v>
      </c>
      <c r="G121" s="278" t="s">
        <v>9303</v>
      </c>
      <c r="H121" s="273">
        <v>204170</v>
      </c>
    </row>
    <row r="122" spans="2:8">
      <c r="B122" s="273" t="s">
        <v>9298</v>
      </c>
      <c r="C122" s="273" t="s">
        <v>9301</v>
      </c>
      <c r="D122" s="658"/>
      <c r="E122" s="277"/>
      <c r="F122" s="658">
        <v>14175</v>
      </c>
      <c r="G122" s="278" t="s">
        <v>9304</v>
      </c>
      <c r="H122" s="273">
        <v>218345</v>
      </c>
    </row>
    <row r="123" spans="2:8">
      <c r="B123" s="273" t="s">
        <v>9314</v>
      </c>
      <c r="C123" s="273" t="s">
        <v>9315</v>
      </c>
      <c r="D123" s="658"/>
      <c r="E123" s="277"/>
      <c r="F123" s="658">
        <v>14175</v>
      </c>
      <c r="G123" s="278" t="s">
        <v>9318</v>
      </c>
      <c r="H123" s="273">
        <v>103952</v>
      </c>
    </row>
    <row r="124" spans="2:8">
      <c r="B124" s="273" t="s">
        <v>9314</v>
      </c>
      <c r="C124" s="273" t="s">
        <v>9316</v>
      </c>
      <c r="D124" s="658"/>
      <c r="E124" s="277"/>
      <c r="F124" s="658">
        <v>16380</v>
      </c>
      <c r="G124" s="278" t="s">
        <v>9319</v>
      </c>
      <c r="H124" s="273">
        <v>120332</v>
      </c>
    </row>
    <row r="125" spans="2:8">
      <c r="B125" s="273" t="s">
        <v>9314</v>
      </c>
      <c r="C125" s="273" t="s">
        <v>9317</v>
      </c>
      <c r="D125" s="658"/>
      <c r="E125" s="277"/>
      <c r="F125" s="658">
        <v>14175</v>
      </c>
      <c r="G125" s="278" t="s">
        <v>9320</v>
      </c>
      <c r="H125" s="273">
        <v>134507</v>
      </c>
    </row>
    <row r="126" spans="2:8">
      <c r="B126" s="273" t="s">
        <v>9325</v>
      </c>
      <c r="C126" s="273" t="s">
        <v>9326</v>
      </c>
      <c r="D126" s="658"/>
      <c r="E126" s="277"/>
      <c r="F126" s="658">
        <v>12000</v>
      </c>
      <c r="G126" s="278" t="s">
        <v>9327</v>
      </c>
      <c r="H126" s="273">
        <v>124583</v>
      </c>
    </row>
    <row r="127" spans="2:8">
      <c r="B127" s="273" t="s">
        <v>9333</v>
      </c>
      <c r="C127" s="273" t="s">
        <v>9336</v>
      </c>
      <c r="D127" s="658"/>
      <c r="E127" s="277"/>
      <c r="F127" s="658">
        <v>14175</v>
      </c>
      <c r="G127" s="278" t="s">
        <v>9341</v>
      </c>
      <c r="H127" s="273">
        <v>128804</v>
      </c>
    </row>
    <row r="128" spans="2:8">
      <c r="B128" s="273" t="s">
        <v>9334</v>
      </c>
      <c r="C128" s="273" t="s">
        <v>9337</v>
      </c>
      <c r="D128" s="658"/>
      <c r="E128" s="277"/>
      <c r="F128" s="658">
        <v>10800</v>
      </c>
      <c r="G128" s="278" t="s">
        <v>9342</v>
      </c>
      <c r="H128" s="273">
        <v>139604</v>
      </c>
    </row>
    <row r="129" spans="2:8">
      <c r="B129" s="273" t="s">
        <v>9335</v>
      </c>
      <c r="C129" s="273" t="s">
        <v>9338</v>
      </c>
      <c r="D129" s="658"/>
      <c r="E129" s="277"/>
      <c r="F129" s="658">
        <v>11340</v>
      </c>
      <c r="G129" s="278" t="s">
        <v>9343</v>
      </c>
      <c r="H129" s="273">
        <v>150944</v>
      </c>
    </row>
    <row r="130" spans="2:8">
      <c r="B130" s="273" t="s">
        <v>9335</v>
      </c>
      <c r="C130" s="273" t="s">
        <v>9339</v>
      </c>
      <c r="D130" s="658"/>
      <c r="E130" s="277"/>
      <c r="F130" s="658">
        <v>3780</v>
      </c>
      <c r="G130" s="278" t="s">
        <v>9344</v>
      </c>
      <c r="H130" s="273">
        <v>154724</v>
      </c>
    </row>
    <row r="131" spans="2:8">
      <c r="B131" s="273" t="s">
        <v>9335</v>
      </c>
      <c r="C131" s="273" t="s">
        <v>9340</v>
      </c>
      <c r="D131" s="658"/>
      <c r="E131" s="277"/>
      <c r="F131" s="658">
        <v>13500</v>
      </c>
      <c r="G131" s="278" t="s">
        <v>9345</v>
      </c>
      <c r="H131" s="273">
        <v>168224</v>
      </c>
    </row>
    <row r="132" spans="2:8">
      <c r="B132" s="273" t="s">
        <v>9349</v>
      </c>
      <c r="C132" s="273" t="s">
        <v>9350</v>
      </c>
      <c r="D132" s="658"/>
      <c r="E132" s="277"/>
      <c r="F132" s="658">
        <v>20475</v>
      </c>
      <c r="G132" s="278" t="s">
        <v>9351</v>
      </c>
      <c r="H132" s="273">
        <v>161204</v>
      </c>
    </row>
    <row r="133" spans="2:8">
      <c r="B133" s="273" t="s">
        <v>9356</v>
      </c>
      <c r="C133" s="273" t="s">
        <v>9358</v>
      </c>
      <c r="D133" s="658"/>
      <c r="E133" s="277"/>
      <c r="F133" s="658">
        <v>12600</v>
      </c>
      <c r="G133" s="278" t="s">
        <v>9360</v>
      </c>
      <c r="H133" s="273">
        <v>48203</v>
      </c>
    </row>
    <row r="134" spans="2:8">
      <c r="B134" s="273" t="s">
        <v>9357</v>
      </c>
      <c r="C134" s="273" t="s">
        <v>9359</v>
      </c>
      <c r="D134" s="658"/>
      <c r="E134" s="277"/>
      <c r="F134" s="658">
        <v>20475</v>
      </c>
      <c r="G134" s="278" t="s">
        <v>9361</v>
      </c>
      <c r="H134" s="273">
        <v>68678</v>
      </c>
    </row>
    <row r="135" spans="2:8">
      <c r="B135" s="273" t="s">
        <v>9363</v>
      </c>
      <c r="C135" s="273" t="s">
        <v>9364</v>
      </c>
      <c r="D135" s="658"/>
      <c r="E135" s="277"/>
      <c r="F135" s="658">
        <v>14175</v>
      </c>
      <c r="G135" s="278" t="s">
        <v>9365</v>
      </c>
      <c r="H135" s="273">
        <v>87263</v>
      </c>
    </row>
    <row r="136" spans="2:8">
      <c r="B136" s="273" t="s">
        <v>9370</v>
      </c>
      <c r="C136" s="273" t="s">
        <v>9372</v>
      </c>
      <c r="D136" s="658"/>
      <c r="E136" s="277"/>
      <c r="F136" s="658">
        <v>14175</v>
      </c>
      <c r="G136" s="278" t="s">
        <v>9377</v>
      </c>
      <c r="H136" s="273">
        <v>106030</v>
      </c>
    </row>
    <row r="137" spans="2:8">
      <c r="B137" s="273" t="s">
        <v>9371</v>
      </c>
      <c r="C137" s="273" t="s">
        <v>9373</v>
      </c>
      <c r="D137" s="658"/>
      <c r="E137" s="277"/>
      <c r="F137" s="658">
        <v>16380</v>
      </c>
      <c r="G137" s="278" t="s">
        <v>9378</v>
      </c>
      <c r="H137" s="273">
        <v>122410</v>
      </c>
    </row>
    <row r="138" spans="2:8">
      <c r="B138" s="273" t="s">
        <v>9371</v>
      </c>
      <c r="C138" s="273" t="s">
        <v>9374</v>
      </c>
      <c r="D138" s="658"/>
      <c r="E138" s="277"/>
      <c r="F138" s="658">
        <v>20475</v>
      </c>
      <c r="G138" s="278" t="s">
        <v>9378</v>
      </c>
      <c r="H138" s="273">
        <v>142885</v>
      </c>
    </row>
    <row r="139" spans="2:8">
      <c r="B139" s="273" t="s">
        <v>9371</v>
      </c>
      <c r="C139" s="273" t="s">
        <v>9375</v>
      </c>
      <c r="D139" s="658"/>
      <c r="E139" s="277"/>
      <c r="F139" s="658">
        <v>20475</v>
      </c>
      <c r="G139" s="278" t="s">
        <v>9379</v>
      </c>
      <c r="H139" s="273">
        <v>163360</v>
      </c>
    </row>
    <row r="140" spans="2:8">
      <c r="B140" s="273" t="s">
        <v>9371</v>
      </c>
      <c r="C140" s="273" t="s">
        <v>9376</v>
      </c>
      <c r="D140" s="658"/>
      <c r="E140" s="277"/>
      <c r="F140" s="658">
        <v>20475</v>
      </c>
      <c r="G140" s="278" t="s">
        <v>9380</v>
      </c>
      <c r="H140" s="273">
        <v>183835</v>
      </c>
    </row>
    <row r="141" spans="2:8">
      <c r="B141" s="273" t="s">
        <v>9385</v>
      </c>
      <c r="C141" s="273" t="s">
        <v>9386</v>
      </c>
      <c r="D141" s="658"/>
      <c r="E141" s="277"/>
      <c r="F141" s="658">
        <v>13500</v>
      </c>
      <c r="G141" s="278" t="s">
        <v>9390</v>
      </c>
      <c r="H141" s="273">
        <v>192272</v>
      </c>
    </row>
    <row r="142" spans="2:8">
      <c r="B142" s="273" t="s">
        <v>9385</v>
      </c>
      <c r="C142" s="273" t="s">
        <v>9387</v>
      </c>
      <c r="D142" s="658"/>
      <c r="E142" s="277"/>
      <c r="F142" s="658">
        <v>14175</v>
      </c>
      <c r="G142" s="278" t="s">
        <v>9391</v>
      </c>
      <c r="H142" s="273">
        <v>206447</v>
      </c>
    </row>
    <row r="143" spans="2:8">
      <c r="B143" s="273" t="s">
        <v>9385</v>
      </c>
      <c r="C143" s="273" t="s">
        <v>9388</v>
      </c>
      <c r="D143" s="658"/>
      <c r="E143" s="277"/>
      <c r="F143" s="658">
        <v>13230</v>
      </c>
      <c r="G143" s="278" t="s">
        <v>9392</v>
      </c>
      <c r="H143" s="273">
        <v>219677</v>
      </c>
    </row>
    <row r="144" spans="2:8">
      <c r="B144" s="273" t="s">
        <v>9385</v>
      </c>
      <c r="C144" s="273" t="s">
        <v>9389</v>
      </c>
      <c r="D144" s="658"/>
      <c r="E144" s="277"/>
      <c r="F144" s="658">
        <v>13500</v>
      </c>
      <c r="G144" s="278" t="s">
        <v>9393</v>
      </c>
      <c r="H144" s="273">
        <v>233177</v>
      </c>
    </row>
    <row r="145" spans="2:8">
      <c r="B145" s="273" t="s">
        <v>9407</v>
      </c>
      <c r="C145" s="273" t="s">
        <v>9409</v>
      </c>
      <c r="D145" s="658"/>
      <c r="E145" s="277"/>
      <c r="F145" s="658">
        <v>17325</v>
      </c>
      <c r="G145" s="278" t="s">
        <v>9414</v>
      </c>
      <c r="H145" s="273">
        <v>43322</v>
      </c>
    </row>
    <row r="146" spans="2:8">
      <c r="B146" s="273" t="s">
        <v>9407</v>
      </c>
      <c r="C146" s="273" t="s">
        <v>9410</v>
      </c>
      <c r="D146" s="658"/>
      <c r="E146" s="277"/>
      <c r="F146" s="658">
        <v>12600</v>
      </c>
      <c r="G146" s="278" t="s">
        <v>9415</v>
      </c>
      <c r="H146" s="273">
        <v>55922</v>
      </c>
    </row>
    <row r="147" spans="2:8">
      <c r="B147" s="273" t="s">
        <v>9408</v>
      </c>
      <c r="C147" s="273" t="s">
        <v>9411</v>
      </c>
      <c r="D147" s="658"/>
      <c r="E147" s="277"/>
      <c r="F147" s="658">
        <v>14175</v>
      </c>
      <c r="G147" s="278" t="s">
        <v>9416</v>
      </c>
      <c r="H147" s="273">
        <v>70097</v>
      </c>
    </row>
    <row r="148" spans="2:8">
      <c r="B148" s="273" t="s">
        <v>9408</v>
      </c>
      <c r="C148" s="273" t="s">
        <v>9412</v>
      </c>
      <c r="D148" s="658"/>
      <c r="E148" s="277"/>
      <c r="F148" s="658">
        <v>14175</v>
      </c>
      <c r="G148" s="278" t="s">
        <v>9417</v>
      </c>
      <c r="H148" s="273">
        <v>84272</v>
      </c>
    </row>
    <row r="149" spans="2:8">
      <c r="B149" s="273" t="s">
        <v>9408</v>
      </c>
      <c r="C149" s="273" t="s">
        <v>9413</v>
      </c>
      <c r="D149" s="658"/>
      <c r="E149" s="277"/>
      <c r="F149" s="658">
        <v>20475</v>
      </c>
      <c r="G149" s="278" t="s">
        <v>9418</v>
      </c>
      <c r="H149" s="273">
        <v>104747</v>
      </c>
    </row>
    <row r="150" spans="2:8">
      <c r="B150" s="273" t="s">
        <v>9422</v>
      </c>
      <c r="C150" s="273" t="s">
        <v>9423</v>
      </c>
      <c r="D150" s="658"/>
      <c r="E150" s="277"/>
      <c r="F150" s="658">
        <v>17325</v>
      </c>
      <c r="G150" s="278" t="s">
        <v>9425</v>
      </c>
      <c r="H150" s="273">
        <v>161343</v>
      </c>
    </row>
    <row r="151" spans="2:8">
      <c r="B151" s="273" t="s">
        <v>9422</v>
      </c>
      <c r="C151" s="273" t="s">
        <v>9424</v>
      </c>
      <c r="D151" s="658"/>
      <c r="E151" s="277"/>
      <c r="F151" s="658">
        <v>14175</v>
      </c>
      <c r="G151" s="278" t="s">
        <v>9426</v>
      </c>
      <c r="H151" s="273">
        <v>175518</v>
      </c>
    </row>
    <row r="152" spans="2:8">
      <c r="B152" s="273" t="s">
        <v>9427</v>
      </c>
      <c r="C152" s="273" t="s">
        <v>9428</v>
      </c>
      <c r="D152" s="658"/>
      <c r="E152" s="277"/>
      <c r="F152" s="658">
        <v>14175</v>
      </c>
      <c r="G152" s="278" t="s">
        <v>9429</v>
      </c>
      <c r="H152" s="273">
        <v>169693</v>
      </c>
    </row>
    <row r="153" spans="2:8">
      <c r="B153" s="273" t="s">
        <v>9436</v>
      </c>
      <c r="C153" s="273" t="s">
        <v>9437</v>
      </c>
      <c r="D153" s="658"/>
      <c r="E153" s="277"/>
      <c r="F153" s="658">
        <v>12600</v>
      </c>
      <c r="G153" s="278" t="s">
        <v>9439</v>
      </c>
      <c r="H153" s="273">
        <v>157327</v>
      </c>
    </row>
    <row r="154" spans="2:8">
      <c r="B154" s="273" t="s">
        <v>9436</v>
      </c>
      <c r="C154" s="273" t="s">
        <v>9438</v>
      </c>
      <c r="D154" s="658"/>
      <c r="E154" s="277"/>
      <c r="F154" s="662">
        <v>11970</v>
      </c>
      <c r="G154" s="657" t="s">
        <v>9440</v>
      </c>
      <c r="H154" s="273">
        <v>169297</v>
      </c>
    </row>
    <row r="155" spans="2:8">
      <c r="B155" s="273" t="s">
        <v>9446</v>
      </c>
      <c r="C155" s="273" t="s">
        <v>9447</v>
      </c>
      <c r="D155" s="658"/>
      <c r="E155" s="277"/>
      <c r="F155" s="662">
        <v>3780</v>
      </c>
      <c r="G155" s="657" t="s">
        <v>9448</v>
      </c>
      <c r="H155" s="273">
        <v>145597</v>
      </c>
    </row>
    <row r="156" spans="2:8">
      <c r="B156" s="273" t="s">
        <v>9446</v>
      </c>
      <c r="C156" s="273" t="s">
        <v>9449</v>
      </c>
      <c r="D156" s="658"/>
      <c r="E156" s="277"/>
      <c r="F156" s="662">
        <v>13230</v>
      </c>
      <c r="G156" s="657" t="s">
        <v>9451</v>
      </c>
      <c r="H156" s="273">
        <v>158827</v>
      </c>
    </row>
    <row r="157" spans="2:8">
      <c r="B157" s="273" t="s">
        <v>9446</v>
      </c>
      <c r="C157" s="273" t="s">
        <v>9450</v>
      </c>
      <c r="D157" s="658"/>
      <c r="E157" s="277"/>
      <c r="F157" s="662">
        <v>3780</v>
      </c>
      <c r="G157" s="657" t="s">
        <v>9452</v>
      </c>
      <c r="H157" s="273">
        <v>162607</v>
      </c>
    </row>
    <row r="158" spans="2:8">
      <c r="B158" s="273" t="s">
        <v>9459</v>
      </c>
      <c r="C158" s="273" t="s">
        <v>9461</v>
      </c>
      <c r="D158" s="658"/>
      <c r="E158" s="277"/>
      <c r="F158" s="662">
        <v>11970</v>
      </c>
      <c r="G158" s="657" t="s">
        <v>9466</v>
      </c>
      <c r="H158" s="273">
        <v>40633</v>
      </c>
    </row>
    <row r="159" spans="2:8">
      <c r="B159" s="273" t="s">
        <v>9459</v>
      </c>
      <c r="C159" s="273" t="s">
        <v>9462</v>
      </c>
      <c r="D159" s="658"/>
      <c r="E159" s="277"/>
      <c r="F159" s="662">
        <v>14175</v>
      </c>
      <c r="G159" s="657" t="s">
        <v>9467</v>
      </c>
      <c r="H159" s="273">
        <v>54808</v>
      </c>
    </row>
    <row r="160" spans="2:8">
      <c r="B160" s="273" t="s">
        <v>9459</v>
      </c>
      <c r="C160" s="273" t="s">
        <v>9463</v>
      </c>
      <c r="D160" s="658"/>
      <c r="E160" s="277"/>
      <c r="F160" s="662">
        <v>16380</v>
      </c>
      <c r="G160" s="657" t="s">
        <v>9468</v>
      </c>
      <c r="H160" s="273">
        <v>71188</v>
      </c>
    </row>
    <row r="161" spans="2:8">
      <c r="B161" s="273" t="s">
        <v>9474</v>
      </c>
      <c r="C161" s="273" t="s">
        <v>9475</v>
      </c>
      <c r="D161" s="658"/>
      <c r="E161" s="277"/>
      <c r="F161" s="658">
        <v>12000</v>
      </c>
      <c r="G161" s="278" t="s">
        <v>9476</v>
      </c>
      <c r="H161" s="273">
        <v>26901</v>
      </c>
    </row>
    <row r="162" spans="2:8">
      <c r="B162" s="273" t="s">
        <v>9483</v>
      </c>
      <c r="C162" s="273" t="s">
        <v>9484</v>
      </c>
      <c r="D162" s="658"/>
      <c r="E162" s="277"/>
      <c r="F162" s="658">
        <v>14175</v>
      </c>
      <c r="G162" s="278" t="s">
        <v>9485</v>
      </c>
      <c r="H162" s="273">
        <v>49908</v>
      </c>
    </row>
    <row r="163" spans="2:8">
      <c r="B163" s="273" t="s">
        <v>9486</v>
      </c>
      <c r="C163" s="273" t="s">
        <v>9488</v>
      </c>
      <c r="D163" s="658"/>
      <c r="E163" s="277"/>
      <c r="F163" s="658">
        <v>10800</v>
      </c>
      <c r="G163" s="278" t="s">
        <v>9493</v>
      </c>
      <c r="H163" s="273">
        <v>55708</v>
      </c>
    </row>
    <row r="164" spans="2:8">
      <c r="B164" s="273" t="s">
        <v>9487</v>
      </c>
      <c r="C164" s="273" t="s">
        <v>9489</v>
      </c>
      <c r="D164" s="658"/>
      <c r="E164" s="277"/>
      <c r="F164" s="658">
        <v>11340</v>
      </c>
      <c r="G164" s="278" t="s">
        <v>9494</v>
      </c>
      <c r="H164" s="273">
        <v>67048</v>
      </c>
    </row>
    <row r="165" spans="2:8">
      <c r="B165" s="273" t="s">
        <v>9487</v>
      </c>
      <c r="C165" s="273" t="s">
        <v>9490</v>
      </c>
      <c r="D165" s="658"/>
      <c r="E165" s="277"/>
      <c r="F165" s="658">
        <v>14175</v>
      </c>
      <c r="G165" s="278" t="s">
        <v>9495</v>
      </c>
      <c r="H165" s="273">
        <v>81223</v>
      </c>
    </row>
    <row r="166" spans="2:8">
      <c r="B166" s="273" t="s">
        <v>9487</v>
      </c>
      <c r="C166" s="273" t="s">
        <v>9491</v>
      </c>
      <c r="D166" s="658"/>
      <c r="E166" s="277"/>
      <c r="F166" s="658">
        <v>3780</v>
      </c>
      <c r="G166" s="278" t="s">
        <v>9496</v>
      </c>
      <c r="H166" s="273">
        <v>85003</v>
      </c>
    </row>
    <row r="167" spans="2:8">
      <c r="B167" s="273" t="s">
        <v>9487</v>
      </c>
      <c r="C167" s="273" t="s">
        <v>9492</v>
      </c>
      <c r="D167" s="658"/>
      <c r="E167" s="277"/>
      <c r="F167" s="658">
        <v>13500</v>
      </c>
      <c r="G167" s="278" t="s">
        <v>9497</v>
      </c>
      <c r="H167" s="273">
        <v>98503</v>
      </c>
    </row>
    <row r="168" spans="2:8">
      <c r="B168" s="273" t="s">
        <v>9506</v>
      </c>
      <c r="C168" s="273" t="s">
        <v>9507</v>
      </c>
      <c r="D168" s="658"/>
      <c r="E168" s="277"/>
      <c r="F168" s="658">
        <v>20475</v>
      </c>
      <c r="G168" s="278" t="s">
        <v>9508</v>
      </c>
      <c r="H168" s="273">
        <v>43184</v>
      </c>
    </row>
    <row r="169" spans="2:8">
      <c r="B169" s="273" t="s">
        <v>9510</v>
      </c>
      <c r="C169" s="273" t="s">
        <v>9511</v>
      </c>
      <c r="D169" s="658"/>
      <c r="E169" s="277"/>
      <c r="F169" s="658">
        <v>14175</v>
      </c>
      <c r="G169" s="278" t="s">
        <v>9512</v>
      </c>
      <c r="H169" s="273">
        <v>61769</v>
      </c>
    </row>
    <row r="170" spans="2:8">
      <c r="B170" s="273" t="s">
        <v>9516</v>
      </c>
      <c r="C170" s="273" t="s">
        <v>9517</v>
      </c>
      <c r="D170" s="658"/>
      <c r="E170" s="277"/>
      <c r="F170" s="658">
        <v>14175</v>
      </c>
      <c r="G170" s="278" t="s">
        <v>9518</v>
      </c>
      <c r="H170" s="273">
        <v>21079</v>
      </c>
    </row>
    <row r="171" spans="2:8">
      <c r="B171" s="273" t="s">
        <v>9523</v>
      </c>
      <c r="C171" s="273" t="s">
        <v>9524</v>
      </c>
      <c r="D171" s="658"/>
      <c r="E171" s="277"/>
      <c r="F171" s="658">
        <v>20475</v>
      </c>
      <c r="G171" s="278" t="s">
        <v>9525</v>
      </c>
      <c r="H171" s="273">
        <v>236834</v>
      </c>
    </row>
    <row r="172" spans="2:8">
      <c r="B172" s="273" t="s">
        <v>9523</v>
      </c>
      <c r="C172" s="273" t="s">
        <v>9526</v>
      </c>
      <c r="D172" s="658"/>
      <c r="E172" s="277"/>
      <c r="F172" s="658">
        <v>20475</v>
      </c>
      <c r="G172" s="278" t="s">
        <v>9527</v>
      </c>
      <c r="H172" s="273">
        <v>257309</v>
      </c>
    </row>
    <row r="173" spans="2:8">
      <c r="B173" s="273" t="s">
        <v>9534</v>
      </c>
      <c r="C173" s="273" t="s">
        <v>9537</v>
      </c>
      <c r="D173" s="658"/>
      <c r="E173" s="277"/>
      <c r="F173" s="658">
        <v>20475</v>
      </c>
      <c r="G173" s="278" t="s">
        <v>9546</v>
      </c>
      <c r="H173" s="273">
        <v>137339</v>
      </c>
    </row>
    <row r="174" spans="2:8">
      <c r="B174" s="273" t="s">
        <v>9535</v>
      </c>
      <c r="C174" s="273" t="s">
        <v>9538</v>
      </c>
      <c r="D174" s="658"/>
      <c r="E174" s="277"/>
      <c r="F174" s="658">
        <v>16380</v>
      </c>
      <c r="G174" s="278" t="s">
        <v>9549</v>
      </c>
      <c r="H174" s="273">
        <v>153719</v>
      </c>
    </row>
    <row r="175" spans="2:8">
      <c r="B175" s="273" t="s">
        <v>9535</v>
      </c>
      <c r="C175" s="273" t="s">
        <v>9539</v>
      </c>
      <c r="D175" s="658"/>
      <c r="E175" s="277"/>
      <c r="F175" s="658">
        <v>119700</v>
      </c>
      <c r="G175" s="278" t="s">
        <v>9547</v>
      </c>
      <c r="H175" s="273">
        <v>273419</v>
      </c>
    </row>
    <row r="176" spans="2:8">
      <c r="B176" s="273" t="s">
        <v>9535</v>
      </c>
      <c r="C176" s="273" t="s">
        <v>9540</v>
      </c>
      <c r="D176" s="658"/>
      <c r="E176" s="277"/>
      <c r="F176" s="658">
        <v>20475</v>
      </c>
      <c r="G176" s="278" t="s">
        <v>9548</v>
      </c>
      <c r="H176" s="273">
        <v>293894</v>
      </c>
    </row>
    <row r="177" spans="2:8">
      <c r="B177" s="273" t="s">
        <v>9535</v>
      </c>
      <c r="C177" s="273" t="s">
        <v>9541</v>
      </c>
      <c r="D177" s="658"/>
      <c r="E177" s="277"/>
      <c r="F177" s="658">
        <v>13500</v>
      </c>
      <c r="G177" s="278" t="s">
        <v>9390</v>
      </c>
      <c r="H177" s="273">
        <v>307394</v>
      </c>
    </row>
    <row r="178" spans="2:8">
      <c r="B178" s="273" t="s">
        <v>9535</v>
      </c>
      <c r="C178" s="273" t="s">
        <v>9542</v>
      </c>
      <c r="D178" s="658"/>
      <c r="E178" s="277"/>
      <c r="F178" s="658">
        <v>14175</v>
      </c>
      <c r="G178" s="278" t="s">
        <v>9550</v>
      </c>
      <c r="H178" s="273">
        <v>321569</v>
      </c>
    </row>
    <row r="179" spans="2:8">
      <c r="B179" s="273" t="s">
        <v>9535</v>
      </c>
      <c r="C179" s="273" t="s">
        <v>9543</v>
      </c>
      <c r="D179" s="658"/>
      <c r="E179" s="277"/>
      <c r="F179" s="658">
        <v>13230</v>
      </c>
      <c r="G179" s="278" t="s">
        <v>9551</v>
      </c>
      <c r="H179" s="273">
        <v>334799</v>
      </c>
    </row>
    <row r="180" spans="2:8">
      <c r="B180" s="273" t="s">
        <v>9535</v>
      </c>
      <c r="C180" s="273" t="s">
        <v>9544</v>
      </c>
      <c r="D180" s="658"/>
      <c r="E180" s="277"/>
      <c r="F180" s="658">
        <v>13500</v>
      </c>
      <c r="G180" s="278" t="s">
        <v>9552</v>
      </c>
      <c r="H180" s="273">
        <v>348299</v>
      </c>
    </row>
    <row r="181" spans="2:8">
      <c r="B181" s="273" t="s">
        <v>9536</v>
      </c>
      <c r="C181" s="273" t="s">
        <v>9545</v>
      </c>
      <c r="D181" s="658"/>
      <c r="E181" s="277"/>
      <c r="F181" s="658">
        <v>3780</v>
      </c>
      <c r="G181" s="278" t="s">
        <v>9553</v>
      </c>
      <c r="H181" s="273">
        <v>352079</v>
      </c>
    </row>
    <row r="182" spans="2:8">
      <c r="B182" s="273" t="s">
        <v>9557</v>
      </c>
      <c r="C182" s="273" t="s">
        <v>9558</v>
      </c>
      <c r="D182" s="658"/>
      <c r="E182" s="277"/>
      <c r="F182" s="658">
        <v>12600</v>
      </c>
      <c r="G182" s="278" t="s">
        <v>9560</v>
      </c>
      <c r="H182" s="273">
        <v>334169</v>
      </c>
    </row>
    <row r="183" spans="2:8">
      <c r="B183" s="273" t="s">
        <v>9557</v>
      </c>
      <c r="C183" s="273" t="s">
        <v>9559</v>
      </c>
      <c r="D183" s="658"/>
      <c r="E183" s="277"/>
      <c r="F183" s="658">
        <v>17325</v>
      </c>
      <c r="G183" s="278" t="s">
        <v>9561</v>
      </c>
      <c r="H183" s="273">
        <v>351494</v>
      </c>
    </row>
    <row r="184" spans="2:8">
      <c r="B184" s="273" t="s">
        <v>9570</v>
      </c>
      <c r="C184" s="273" t="s">
        <v>9571</v>
      </c>
      <c r="D184" s="658"/>
      <c r="E184" s="277"/>
      <c r="F184" s="658">
        <v>20475</v>
      </c>
      <c r="G184" s="278" t="s">
        <v>9574</v>
      </c>
      <c r="H184" s="273">
        <v>106442</v>
      </c>
    </row>
    <row r="185" spans="2:8">
      <c r="B185" s="273" t="s">
        <v>9570</v>
      </c>
      <c r="C185" s="273" t="s">
        <v>9572</v>
      </c>
      <c r="D185" s="658"/>
      <c r="E185" s="277"/>
      <c r="F185" s="658">
        <v>14175</v>
      </c>
      <c r="G185" s="278" t="s">
        <v>9575</v>
      </c>
      <c r="H185" s="273">
        <v>120617</v>
      </c>
    </row>
    <row r="186" spans="2:8">
      <c r="B186" s="273" t="s">
        <v>9570</v>
      </c>
      <c r="C186" s="273" t="s">
        <v>9573</v>
      </c>
      <c r="D186" s="658"/>
      <c r="E186" s="277"/>
      <c r="F186" s="658">
        <v>14175</v>
      </c>
      <c r="G186" s="278" t="s">
        <v>9576</v>
      </c>
      <c r="H186" s="273">
        <v>134792</v>
      </c>
    </row>
    <row r="187" spans="2:8">
      <c r="B187" s="273" t="s">
        <v>9580</v>
      </c>
      <c r="C187" s="273" t="s">
        <v>9581</v>
      </c>
      <c r="D187" s="658"/>
      <c r="E187" s="277"/>
      <c r="F187" s="658">
        <v>17325</v>
      </c>
      <c r="G187" s="278" t="s">
        <v>9583</v>
      </c>
      <c r="H187" s="273">
        <v>141860</v>
      </c>
    </row>
    <row r="188" spans="2:8">
      <c r="B188" s="273" t="s">
        <v>9580</v>
      </c>
      <c r="C188" s="273" t="s">
        <v>9582</v>
      </c>
      <c r="D188" s="658"/>
      <c r="E188" s="277"/>
      <c r="F188" s="658">
        <v>14175</v>
      </c>
      <c r="G188" s="278" t="s">
        <v>9584</v>
      </c>
      <c r="H188" s="273">
        <v>156035</v>
      </c>
    </row>
    <row r="189" spans="2:8">
      <c r="B189" s="273" t="s">
        <v>9585</v>
      </c>
      <c r="C189" s="273" t="s">
        <v>9586</v>
      </c>
      <c r="D189" s="658"/>
      <c r="E189" s="277"/>
      <c r="F189" s="658">
        <v>14175</v>
      </c>
      <c r="G189" s="278" t="s">
        <v>9587</v>
      </c>
      <c r="H189" s="273">
        <v>170255</v>
      </c>
    </row>
    <row r="190" spans="2:8">
      <c r="B190" s="273" t="s">
        <v>9005</v>
      </c>
      <c r="C190" s="273" t="s">
        <v>9006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9047</v>
      </c>
      <c r="C191" s="273" t="s">
        <v>9048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9113</v>
      </c>
      <c r="C192" s="273" t="s">
        <v>9114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9153</v>
      </c>
      <c r="C193" s="273" t="s">
        <v>9161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9190</v>
      </c>
      <c r="C194" s="273" t="s">
        <v>9228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9261</v>
      </c>
      <c r="C195" s="273" t="s">
        <v>9262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9305</v>
      </c>
      <c r="C196" s="273" t="s">
        <v>9306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9335</v>
      </c>
      <c r="C197" s="273" t="s">
        <v>9346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9394</v>
      </c>
      <c r="C198" s="273" t="s">
        <v>9395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9443</v>
      </c>
      <c r="C199" s="273" t="s">
        <v>9444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9487</v>
      </c>
      <c r="C200" s="273" t="s">
        <v>9498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9536</v>
      </c>
      <c r="C201" s="273" t="s">
        <v>9554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9005</v>
      </c>
      <c r="C202" s="273" t="s">
        <v>9007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9047</v>
      </c>
      <c r="C203" s="273" t="s">
        <v>9049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9113</v>
      </c>
      <c r="C204" s="273" t="s">
        <v>9115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9153</v>
      </c>
      <c r="C205" s="273" t="s">
        <v>9162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9190</v>
      </c>
      <c r="C206" s="273" t="s">
        <v>9229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9261</v>
      </c>
      <c r="C207" s="273" t="s">
        <v>9263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9305</v>
      </c>
      <c r="C208" s="273" t="s">
        <v>9307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9335</v>
      </c>
      <c r="C209" s="273" t="s">
        <v>9347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9394</v>
      </c>
      <c r="C210" s="273" t="s">
        <v>9396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9443</v>
      </c>
      <c r="C211" s="273" t="s">
        <v>9445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9487</v>
      </c>
      <c r="C212" s="273" t="s">
        <v>9499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9536</v>
      </c>
      <c r="C213" s="273" t="s">
        <v>9555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9008</v>
      </c>
      <c r="C214" s="273" t="s">
        <v>1283</v>
      </c>
      <c r="D214" s="658">
        <v>30000</v>
      </c>
      <c r="E214" s="277" t="s">
        <v>5014</v>
      </c>
      <c r="F214" s="658"/>
      <c r="G214" s="278"/>
      <c r="H214" s="273">
        <v>101280</v>
      </c>
    </row>
    <row r="215" spans="2:8">
      <c r="B215" s="273" t="s">
        <v>9013</v>
      </c>
      <c r="C215" s="273" t="s">
        <v>1283</v>
      </c>
      <c r="D215" s="658"/>
      <c r="E215" s="277"/>
      <c r="F215" s="660">
        <v>4410</v>
      </c>
      <c r="G215" s="278" t="s">
        <v>9014</v>
      </c>
      <c r="H215" s="273">
        <v>105690</v>
      </c>
    </row>
    <row r="216" spans="2:8">
      <c r="B216" s="273" t="s">
        <v>8978</v>
      </c>
      <c r="C216" s="273" t="s">
        <v>1283</v>
      </c>
      <c r="D216" s="658">
        <v>20030</v>
      </c>
      <c r="E216" s="277" t="s">
        <v>9064</v>
      </c>
      <c r="F216" s="658"/>
      <c r="G216" s="278"/>
      <c r="H216" s="273">
        <v>14558</v>
      </c>
    </row>
    <row r="217" spans="2:8">
      <c r="B217" s="273" t="s">
        <v>9065</v>
      </c>
      <c r="C217" s="273" t="s">
        <v>1283</v>
      </c>
      <c r="D217" s="658"/>
      <c r="E217" s="277"/>
      <c r="F217" s="660">
        <v>4410</v>
      </c>
      <c r="G217" s="278" t="s">
        <v>9066</v>
      </c>
      <c r="H217" s="273">
        <v>18968</v>
      </c>
    </row>
    <row r="218" spans="2:8">
      <c r="B218" s="273" t="s">
        <v>9078</v>
      </c>
      <c r="C218" s="273" t="s">
        <v>8989</v>
      </c>
      <c r="D218" s="658">
        <v>16000</v>
      </c>
      <c r="E218" s="277" t="s">
        <v>9080</v>
      </c>
      <c r="F218" s="658"/>
      <c r="G218" s="278"/>
      <c r="H218" s="273">
        <v>339029</v>
      </c>
    </row>
    <row r="219" spans="2:8">
      <c r="B219" s="275" t="s">
        <v>8979</v>
      </c>
      <c r="C219" s="273" t="s">
        <v>8989</v>
      </c>
      <c r="D219" s="659"/>
      <c r="F219" s="661">
        <v>14000</v>
      </c>
      <c r="G219" s="273" t="s">
        <v>9088</v>
      </c>
      <c r="H219" s="273">
        <v>430834</v>
      </c>
    </row>
    <row r="220" spans="2:8">
      <c r="B220" s="275" t="s">
        <v>8979</v>
      </c>
      <c r="C220" s="273" t="s">
        <v>8989</v>
      </c>
      <c r="D220" s="659">
        <v>277060</v>
      </c>
      <c r="E220" s="273" t="s">
        <v>9089</v>
      </c>
      <c r="F220" s="661"/>
      <c r="H220" s="273">
        <v>153774</v>
      </c>
    </row>
    <row r="221" spans="2:8">
      <c r="B221" s="273" t="s">
        <v>9095</v>
      </c>
      <c r="C221" s="273" t="s">
        <v>1283</v>
      </c>
      <c r="D221" s="658"/>
      <c r="E221" s="277"/>
      <c r="F221" s="660">
        <v>14165</v>
      </c>
      <c r="G221" s="278" t="s">
        <v>9112</v>
      </c>
      <c r="H221" s="273">
        <v>202670</v>
      </c>
    </row>
    <row r="222" spans="2:8">
      <c r="B222" s="273" t="s">
        <v>9123</v>
      </c>
      <c r="C222" s="273" t="s">
        <v>1283</v>
      </c>
      <c r="D222" s="658"/>
      <c r="E222" s="277"/>
      <c r="F222" s="660">
        <v>4410</v>
      </c>
      <c r="G222" s="278" t="s">
        <v>9125</v>
      </c>
      <c r="H222" s="273">
        <v>117754</v>
      </c>
    </row>
    <row r="223" spans="2:8">
      <c r="B223" s="273" t="s">
        <v>9130</v>
      </c>
      <c r="C223" s="273" t="s">
        <v>1283</v>
      </c>
      <c r="D223" s="658"/>
      <c r="E223" s="277"/>
      <c r="F223" s="660">
        <v>13485</v>
      </c>
      <c r="G223" s="278" t="s">
        <v>9135</v>
      </c>
      <c r="H223" s="273">
        <v>116405</v>
      </c>
    </row>
    <row r="224" spans="2:8">
      <c r="B224" s="273" t="s">
        <v>9147</v>
      </c>
      <c r="C224" s="273" t="s">
        <v>8989</v>
      </c>
      <c r="D224" s="658">
        <v>6000</v>
      </c>
      <c r="E224" s="277" t="s">
        <v>9080</v>
      </c>
      <c r="F224" s="658"/>
      <c r="G224" s="278"/>
      <c r="H224" s="273">
        <v>144991</v>
      </c>
    </row>
    <row r="225" spans="2:8">
      <c r="B225" s="273" t="s">
        <v>9168</v>
      </c>
      <c r="C225" s="273" t="s">
        <v>1283</v>
      </c>
      <c r="D225" s="658"/>
      <c r="E225" s="277"/>
      <c r="F225" s="660">
        <v>4410</v>
      </c>
      <c r="G225" s="278" t="s">
        <v>9172</v>
      </c>
      <c r="H225" s="273">
        <v>30410</v>
      </c>
    </row>
    <row r="226" spans="2:8">
      <c r="B226" s="273" t="s">
        <v>9181</v>
      </c>
      <c r="C226" s="273" t="s">
        <v>1283</v>
      </c>
      <c r="D226" s="658"/>
      <c r="E226" s="277"/>
      <c r="F226" s="660">
        <v>14165</v>
      </c>
      <c r="G226" s="278" t="s">
        <v>9184</v>
      </c>
      <c r="H226" s="273">
        <v>79737</v>
      </c>
    </row>
    <row r="227" spans="2:8">
      <c r="B227" s="273" t="s">
        <v>9234</v>
      </c>
      <c r="C227" s="273" t="s">
        <v>1283</v>
      </c>
      <c r="D227" s="658"/>
      <c r="E227" s="277"/>
      <c r="F227" s="660">
        <v>4410</v>
      </c>
      <c r="G227" s="278" t="s">
        <v>9235</v>
      </c>
      <c r="H227" s="273">
        <v>55570</v>
      </c>
    </row>
    <row r="228" spans="2:8">
      <c r="B228" s="273" t="s">
        <v>9269</v>
      </c>
      <c r="C228" s="273" t="s">
        <v>1283</v>
      </c>
      <c r="D228" s="658"/>
      <c r="E228" s="277"/>
      <c r="F228" s="660">
        <v>4410</v>
      </c>
      <c r="G228" s="278" t="s">
        <v>9270</v>
      </c>
      <c r="H228" s="273">
        <v>124553</v>
      </c>
    </row>
    <row r="229" spans="2:8">
      <c r="B229" s="273" t="s">
        <v>9272</v>
      </c>
      <c r="C229" s="273" t="s">
        <v>1283</v>
      </c>
      <c r="D229" s="658"/>
      <c r="E229" s="277"/>
      <c r="F229" s="660">
        <v>13485</v>
      </c>
      <c r="G229" s="278" t="s">
        <v>9281</v>
      </c>
      <c r="H229" s="273">
        <v>186863</v>
      </c>
    </row>
    <row r="230" spans="2:8">
      <c r="B230" s="273" t="s">
        <v>9311</v>
      </c>
      <c r="C230" s="273" t="s">
        <v>1283</v>
      </c>
      <c r="D230" s="658"/>
      <c r="E230" s="277"/>
      <c r="F230" s="660">
        <v>4410</v>
      </c>
      <c r="G230" s="278" t="s">
        <v>9312</v>
      </c>
      <c r="H230" s="273">
        <v>102013</v>
      </c>
    </row>
    <row r="231" spans="2:8">
      <c r="B231" s="273" t="s">
        <v>9321</v>
      </c>
      <c r="C231" s="273" t="s">
        <v>8989</v>
      </c>
      <c r="D231" s="658">
        <v>30000</v>
      </c>
      <c r="E231" s="277" t="s">
        <v>9080</v>
      </c>
      <c r="F231" s="658"/>
      <c r="G231" s="278"/>
      <c r="H231" s="273">
        <v>104507</v>
      </c>
    </row>
    <row r="232" spans="2:8">
      <c r="B232" s="273" t="s">
        <v>9322</v>
      </c>
      <c r="C232" s="273" t="s">
        <v>1283</v>
      </c>
      <c r="D232" s="658"/>
      <c r="E232" s="277"/>
      <c r="F232" s="660">
        <v>14165</v>
      </c>
      <c r="G232" s="278" t="s">
        <v>9324</v>
      </c>
      <c r="H232" s="273">
        <v>112583</v>
      </c>
    </row>
    <row r="233" spans="2:8">
      <c r="B233" s="273" t="s">
        <v>9357</v>
      </c>
      <c r="C233" s="273" t="s">
        <v>1283</v>
      </c>
      <c r="D233" s="658"/>
      <c r="E233" s="277"/>
      <c r="F233" s="660">
        <v>4410</v>
      </c>
      <c r="G233" s="278" t="s">
        <v>9362</v>
      </c>
      <c r="H233" s="273">
        <v>73088</v>
      </c>
    </row>
    <row r="234" spans="2:8">
      <c r="B234" s="273" t="s">
        <v>9363</v>
      </c>
      <c r="C234" s="273" t="s">
        <v>1283</v>
      </c>
      <c r="D234" s="658"/>
      <c r="E234" s="277"/>
      <c r="F234" s="660">
        <v>13485</v>
      </c>
      <c r="G234" s="278" t="s">
        <v>9366</v>
      </c>
      <c r="H234" s="273">
        <v>100748</v>
      </c>
    </row>
    <row r="235" spans="2:8">
      <c r="B235" s="273" t="s">
        <v>9404</v>
      </c>
      <c r="C235" s="273" t="s">
        <v>1283</v>
      </c>
      <c r="D235" s="658"/>
      <c r="E235" s="277"/>
      <c r="F235" s="660">
        <v>4410</v>
      </c>
      <c r="G235" s="278" t="s">
        <v>9405</v>
      </c>
      <c r="H235" s="273">
        <v>48821</v>
      </c>
    </row>
    <row r="236" spans="2:8">
      <c r="B236" s="273" t="s">
        <v>9419</v>
      </c>
      <c r="C236" s="273" t="s">
        <v>1283</v>
      </c>
      <c r="D236" s="658"/>
      <c r="E236" s="277"/>
      <c r="F236" s="660">
        <v>45360</v>
      </c>
      <c r="G236" s="278" t="s">
        <v>9421</v>
      </c>
      <c r="H236" s="273">
        <v>144018</v>
      </c>
    </row>
    <row r="237" spans="2:8">
      <c r="B237" s="273" t="s">
        <v>9434</v>
      </c>
      <c r="C237" s="273" t="s">
        <v>1283</v>
      </c>
      <c r="D237" s="658">
        <v>19994</v>
      </c>
      <c r="E237" s="277" t="s">
        <v>9435</v>
      </c>
      <c r="F237" s="660"/>
      <c r="G237" s="278"/>
      <c r="H237" s="273">
        <v>144727</v>
      </c>
    </row>
    <row r="238" spans="2:8">
      <c r="B238" s="273" t="s">
        <v>8985</v>
      </c>
      <c r="C238" s="273" t="s">
        <v>1283</v>
      </c>
      <c r="D238" s="658"/>
      <c r="E238" s="277"/>
      <c r="F238" s="660">
        <v>4410</v>
      </c>
      <c r="G238" s="278" t="s">
        <v>9464</v>
      </c>
      <c r="H238" s="273">
        <v>28663</v>
      </c>
    </row>
    <row r="239" spans="2:8">
      <c r="B239" s="273" t="s">
        <v>9460</v>
      </c>
      <c r="C239" s="273" t="s">
        <v>1283</v>
      </c>
      <c r="D239" s="658"/>
      <c r="E239" s="277"/>
      <c r="F239" s="660">
        <v>14165</v>
      </c>
      <c r="G239" s="278" t="s">
        <v>9465</v>
      </c>
      <c r="H239" s="273">
        <v>85353</v>
      </c>
    </row>
    <row r="240" spans="2:8">
      <c r="B240" s="273" t="s">
        <v>9477</v>
      </c>
      <c r="C240" s="273" t="s">
        <v>1283</v>
      </c>
      <c r="D240" s="658"/>
      <c r="E240" s="277"/>
      <c r="F240" s="660">
        <v>14165</v>
      </c>
      <c r="G240" s="278" t="s">
        <v>9478</v>
      </c>
      <c r="H240" s="273">
        <v>41066</v>
      </c>
    </row>
    <row r="241" spans="2:8">
      <c r="B241" s="273" t="s">
        <v>9506</v>
      </c>
      <c r="C241" s="273" t="s">
        <v>1283</v>
      </c>
      <c r="D241" s="658"/>
      <c r="E241" s="277"/>
      <c r="F241" s="660">
        <v>4410</v>
      </c>
      <c r="G241" s="278" t="s">
        <v>9509</v>
      </c>
      <c r="H241" s="273">
        <v>47594</v>
      </c>
    </row>
    <row r="242" spans="2:8">
      <c r="B242" s="273" t="s">
        <v>9510</v>
      </c>
      <c r="C242" s="273" t="s">
        <v>1283</v>
      </c>
      <c r="D242" s="658"/>
      <c r="E242" s="277"/>
      <c r="F242" s="660">
        <v>13485</v>
      </c>
      <c r="G242" s="278" t="s">
        <v>9513</v>
      </c>
      <c r="H242" s="273">
        <v>75254</v>
      </c>
    </row>
    <row r="243" spans="2:8">
      <c r="B243" s="273" t="s">
        <v>9516</v>
      </c>
      <c r="C243" s="273" t="s">
        <v>1283</v>
      </c>
      <c r="D243" s="658"/>
      <c r="E243" s="277"/>
      <c r="F243" s="660">
        <v>113400</v>
      </c>
      <c r="G243" s="278" t="s">
        <v>9520</v>
      </c>
      <c r="H243" s="273">
        <v>134479</v>
      </c>
    </row>
    <row r="244" spans="2:8">
      <c r="B244" s="273" t="s">
        <v>9519</v>
      </c>
      <c r="C244" s="273" t="s">
        <v>1283</v>
      </c>
      <c r="D244" s="658"/>
      <c r="E244" s="277"/>
      <c r="F244" s="660">
        <v>6290</v>
      </c>
      <c r="G244" s="278" t="s">
        <v>9522</v>
      </c>
      <c r="H244" s="273">
        <v>140769</v>
      </c>
    </row>
    <row r="245" spans="2:8">
      <c r="B245" s="273" t="s">
        <v>9519</v>
      </c>
      <c r="C245" s="273" t="s">
        <v>1283</v>
      </c>
      <c r="D245" s="658"/>
      <c r="E245" s="277"/>
      <c r="F245" s="660">
        <v>75590</v>
      </c>
      <c r="G245" s="278" t="s">
        <v>9521</v>
      </c>
      <c r="H245" s="273">
        <v>216359</v>
      </c>
    </row>
    <row r="246" spans="2:8">
      <c r="B246" s="273" t="s">
        <v>9528</v>
      </c>
      <c r="C246" s="273" t="s">
        <v>8989</v>
      </c>
      <c r="D246" s="659">
        <v>104030</v>
      </c>
      <c r="E246" s="273" t="s">
        <v>9533</v>
      </c>
      <c r="F246" s="661"/>
      <c r="H246" s="273">
        <v>116864</v>
      </c>
    </row>
    <row r="247" spans="2:8">
      <c r="B247" s="273" t="s">
        <v>9557</v>
      </c>
      <c r="C247" s="273" t="s">
        <v>8989</v>
      </c>
      <c r="D247" s="659">
        <v>114521</v>
      </c>
      <c r="E247" s="273" t="s">
        <v>9533</v>
      </c>
      <c r="F247" s="661"/>
      <c r="H247" s="273">
        <v>177326</v>
      </c>
    </row>
    <row r="248" spans="2:8">
      <c r="B248" s="273" t="s">
        <v>9567</v>
      </c>
      <c r="C248" s="273" t="s">
        <v>1283</v>
      </c>
      <c r="D248" s="658"/>
      <c r="E248" s="277"/>
      <c r="F248" s="660">
        <v>14165</v>
      </c>
      <c r="G248" s="278" t="s">
        <v>9568</v>
      </c>
      <c r="H248" s="273">
        <v>81557</v>
      </c>
    </row>
    <row r="249" spans="2:8">
      <c r="B249" s="273" t="s">
        <v>9567</v>
      </c>
      <c r="C249" s="273" t="s">
        <v>1283</v>
      </c>
      <c r="D249" s="658"/>
      <c r="E249" s="277"/>
      <c r="F249" s="660">
        <v>4410</v>
      </c>
      <c r="G249" s="278" t="s">
        <v>9569</v>
      </c>
      <c r="H249" s="273">
        <v>85967</v>
      </c>
    </row>
    <row r="250" spans="2:8">
      <c r="B250" s="273" t="s">
        <v>9585</v>
      </c>
      <c r="C250" s="273" t="s">
        <v>1283</v>
      </c>
      <c r="D250" s="658"/>
      <c r="E250" s="277"/>
      <c r="F250" s="660">
        <v>14165</v>
      </c>
      <c r="G250" s="278" t="s">
        <v>9588</v>
      </c>
      <c r="H250" s="273">
        <v>184420</v>
      </c>
    </row>
    <row r="251" spans="2:8">
      <c r="B251" s="273" t="s">
        <v>9178</v>
      </c>
      <c r="C251" s="273" t="s">
        <v>9285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9282</v>
      </c>
      <c r="C252" s="273" t="s">
        <v>9284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9367</v>
      </c>
      <c r="C253" s="273" t="s">
        <v>9369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9471</v>
      </c>
      <c r="C254" s="273" t="s">
        <v>9473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9570</v>
      </c>
      <c r="C255" s="273" t="s">
        <v>9577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9032</v>
      </c>
      <c r="C256" s="273" t="s">
        <v>9033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9119</v>
      </c>
      <c r="C257" s="273" t="s">
        <v>9120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9148</v>
      </c>
      <c r="C258" s="273" t="s">
        <v>9149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9185</v>
      </c>
      <c r="C259" s="273" t="s">
        <v>9186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9242</v>
      </c>
      <c r="C260" s="273" t="s">
        <v>9243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9292</v>
      </c>
      <c r="C261" s="273" t="s">
        <v>9293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9329</v>
      </c>
      <c r="C262" s="273" t="s">
        <v>9330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9381</v>
      </c>
      <c r="C263" s="273" t="s">
        <v>9382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9430</v>
      </c>
      <c r="C264" s="273" t="s">
        <v>9431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9479</v>
      </c>
      <c r="C265" s="273" t="s">
        <v>9480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9528</v>
      </c>
      <c r="C266" s="273" t="s">
        <v>9529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9589</v>
      </c>
      <c r="C267" s="273" t="s">
        <v>9590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9032</v>
      </c>
      <c r="C268" s="273" t="s">
        <v>9034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9119</v>
      </c>
      <c r="C269" s="273" t="s">
        <v>9121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9148</v>
      </c>
      <c r="C270" s="273" t="s">
        <v>9150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9185</v>
      </c>
      <c r="C271" s="273" t="s">
        <v>9187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9242</v>
      </c>
      <c r="C272" s="273" t="s">
        <v>9244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9292</v>
      </c>
      <c r="C273" s="273" t="s">
        <v>9294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9329</v>
      </c>
      <c r="C274" s="273" t="s">
        <v>9331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9381</v>
      </c>
      <c r="C275" s="273" t="s">
        <v>9383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9430</v>
      </c>
      <c r="C276" s="273" t="s">
        <v>9432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9479</v>
      </c>
      <c r="C277" s="273" t="s">
        <v>9481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9528</v>
      </c>
      <c r="C278" s="273" t="s">
        <v>9530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9589</v>
      </c>
      <c r="C279" s="273" t="s">
        <v>9591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9032</v>
      </c>
      <c r="C280" s="273" t="s">
        <v>9035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9119</v>
      </c>
      <c r="C281" s="273" t="s">
        <v>9122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9148</v>
      </c>
      <c r="C282" s="273" t="s">
        <v>9151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9185</v>
      </c>
      <c r="C283" s="273" t="s">
        <v>9188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9242</v>
      </c>
      <c r="C284" s="273" t="s">
        <v>9245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9292</v>
      </c>
      <c r="C285" s="273" t="s">
        <v>9295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9329</v>
      </c>
      <c r="C286" s="273" t="s">
        <v>9332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9381</v>
      </c>
      <c r="C287" s="273" t="s">
        <v>9384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9430</v>
      </c>
      <c r="C288" s="273" t="s">
        <v>9433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9479</v>
      </c>
      <c r="C289" s="273" t="s">
        <v>9482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9528</v>
      </c>
      <c r="C290" s="273" t="s">
        <v>9531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9589</v>
      </c>
      <c r="C291" s="273" t="s">
        <v>9592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9031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9143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9238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9328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9402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9483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9593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9008</v>
      </c>
      <c r="C299" s="273" t="s">
        <v>9012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9051</v>
      </c>
      <c r="C300" s="273" t="s">
        <v>9059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9116</v>
      </c>
      <c r="C301" s="273" t="s">
        <v>9118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9168</v>
      </c>
      <c r="C302" s="273" t="s">
        <v>9170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9191</v>
      </c>
      <c r="C303" s="273" t="s">
        <v>9230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9264</v>
      </c>
      <c r="C304" s="273" t="s">
        <v>9265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9308</v>
      </c>
      <c r="C305" s="273" t="s">
        <v>9309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9349</v>
      </c>
      <c r="C306" s="273" t="s">
        <v>9354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9398</v>
      </c>
      <c r="C307" s="273" t="s">
        <v>9400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9446</v>
      </c>
      <c r="C308" s="273" t="s">
        <v>9454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9501</v>
      </c>
      <c r="C309" s="273" t="s">
        <v>9504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9557</v>
      </c>
      <c r="C310" s="273" t="s">
        <v>9562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9008</v>
      </c>
      <c r="C311" s="273" t="s">
        <v>9011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9051</v>
      </c>
      <c r="C312" s="273" t="s">
        <v>9058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9116</v>
      </c>
      <c r="C313" s="273" t="s">
        <v>9117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9168</v>
      </c>
      <c r="C314" s="273" t="s">
        <v>9169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9308</v>
      </c>
      <c r="C315" s="273" t="s">
        <v>9352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9349</v>
      </c>
      <c r="C316" s="273" t="s">
        <v>9353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9398</v>
      </c>
      <c r="C317" s="273" t="s">
        <v>9399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9446</v>
      </c>
      <c r="C318" s="273" t="s">
        <v>9453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9501</v>
      </c>
      <c r="C319" s="273" t="s">
        <v>9503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9024</v>
      </c>
      <c r="C320" s="273" t="s">
        <v>9025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9029</v>
      </c>
      <c r="C321" s="273" t="s">
        <v>9025</v>
      </c>
      <c r="D321" s="658">
        <v>10000</v>
      </c>
      <c r="E321" s="277" t="s">
        <v>9030</v>
      </c>
      <c r="F321" s="658"/>
      <c r="G321" s="278"/>
      <c r="H321" s="273">
        <v>33340</v>
      </c>
    </row>
    <row r="322" spans="2:8">
      <c r="B322" s="273" t="s">
        <v>9067</v>
      </c>
      <c r="C322" s="273" t="s">
        <v>9025</v>
      </c>
      <c r="D322" s="658">
        <v>10000</v>
      </c>
      <c r="E322" s="277" t="s">
        <v>9069</v>
      </c>
      <c r="F322" s="658"/>
      <c r="G322" s="278"/>
      <c r="H322" s="273">
        <v>8968</v>
      </c>
    </row>
    <row r="323" spans="2:8">
      <c r="B323" s="273" t="s">
        <v>9068</v>
      </c>
      <c r="C323" s="273" t="s">
        <v>9025</v>
      </c>
      <c r="D323" s="658">
        <v>8000</v>
      </c>
      <c r="E323" s="277" t="s">
        <v>9070</v>
      </c>
      <c r="F323" s="658"/>
      <c r="G323" s="278"/>
      <c r="H323" s="273">
        <v>968</v>
      </c>
    </row>
    <row r="324" spans="2:8">
      <c r="B324" s="273" t="s">
        <v>9090</v>
      </c>
      <c r="C324" s="273" t="s">
        <v>9025</v>
      </c>
      <c r="D324" s="658">
        <v>2000</v>
      </c>
      <c r="E324" s="277" t="s">
        <v>9093</v>
      </c>
      <c r="F324" s="658"/>
      <c r="G324" s="278"/>
      <c r="H324" s="273">
        <v>172249</v>
      </c>
    </row>
    <row r="325" spans="2:8">
      <c r="B325" s="273" t="s">
        <v>9090</v>
      </c>
      <c r="C325" s="273" t="s">
        <v>9094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9126</v>
      </c>
      <c r="C326" s="273" t="s">
        <v>9129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9168</v>
      </c>
      <c r="C327" s="273" t="s">
        <v>9171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9194</v>
      </c>
      <c r="C328" s="273" t="s">
        <v>9233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9264</v>
      </c>
      <c r="C329" s="273" t="s">
        <v>9266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9308</v>
      </c>
      <c r="C330" s="273" t="s">
        <v>9310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9349</v>
      </c>
      <c r="C331" s="273" t="s">
        <v>9355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9402</v>
      </c>
      <c r="C332" s="273" t="s">
        <v>9403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9422</v>
      </c>
      <c r="C333" s="273" t="s">
        <v>9403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9469</v>
      </c>
      <c r="C334" s="273" t="s">
        <v>9470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9528</v>
      </c>
      <c r="C335" s="273" t="s">
        <v>9532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9557</v>
      </c>
      <c r="C336" s="273" t="s">
        <v>9532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9557</v>
      </c>
      <c r="C337" s="273" t="s">
        <v>9563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9123</v>
      </c>
      <c r="C338" s="273" t="s">
        <v>9456</v>
      </c>
      <c r="D338" s="658"/>
      <c r="E338" s="277"/>
      <c r="F338" s="660">
        <v>3150</v>
      </c>
      <c r="G338" s="278" t="s">
        <v>9595</v>
      </c>
      <c r="H338" s="273">
        <v>113344</v>
      </c>
    </row>
    <row r="339" spans="2:14">
      <c r="B339" s="273" t="s">
        <v>9455</v>
      </c>
      <c r="C339" s="273" t="s">
        <v>9456</v>
      </c>
      <c r="D339" s="658">
        <v>50000</v>
      </c>
      <c r="E339" s="277" t="s">
        <v>9457</v>
      </c>
      <c r="F339" s="658"/>
      <c r="G339" s="278"/>
      <c r="H339" s="273">
        <v>43160</v>
      </c>
    </row>
    <row r="340" spans="2:14">
      <c r="B340" s="273" t="s">
        <v>9510</v>
      </c>
      <c r="C340" s="273" t="s">
        <v>9456</v>
      </c>
      <c r="D340" s="658">
        <v>60000</v>
      </c>
      <c r="E340" s="277" t="s">
        <v>9457</v>
      </c>
      <c r="F340" s="658"/>
      <c r="G340" s="278"/>
      <c r="H340" s="273">
        <v>15254</v>
      </c>
    </row>
    <row r="341" spans="2:14">
      <c r="B341" s="273" t="s">
        <v>9557</v>
      </c>
      <c r="C341" s="273" t="s">
        <v>9456</v>
      </c>
      <c r="D341" s="658">
        <v>3832</v>
      </c>
      <c r="E341" s="277" t="s">
        <v>9564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8978</v>
      </c>
      <c r="C354" s="273" t="s">
        <v>8989</v>
      </c>
      <c r="F354" s="273">
        <v>13230</v>
      </c>
      <c r="G354" s="273" t="s">
        <v>8990</v>
      </c>
      <c r="H354" s="273">
        <v>14403</v>
      </c>
    </row>
    <row r="355" spans="1:8">
      <c r="B355" s="275" t="s">
        <v>8979</v>
      </c>
      <c r="C355" s="273" t="s">
        <v>8989</v>
      </c>
      <c r="D355" s="273">
        <v>14000</v>
      </c>
      <c r="E355" s="273" t="s">
        <v>8991</v>
      </c>
      <c r="F355" s="655"/>
      <c r="H355" s="273">
        <v>403</v>
      </c>
    </row>
    <row r="356" spans="1:8">
      <c r="B356" s="275" t="s">
        <v>8980</v>
      </c>
      <c r="C356" s="273" t="s">
        <v>8992</v>
      </c>
      <c r="F356" s="655">
        <v>1</v>
      </c>
      <c r="H356" s="273">
        <v>404</v>
      </c>
    </row>
    <row r="357" spans="1:8">
      <c r="B357" s="275" t="s">
        <v>8982</v>
      </c>
      <c r="C357" s="273" t="s">
        <v>8989</v>
      </c>
      <c r="F357" s="655">
        <v>13230</v>
      </c>
      <c r="G357" s="273" t="s">
        <v>8997</v>
      </c>
      <c r="H357" s="273">
        <v>13634</v>
      </c>
    </row>
    <row r="358" spans="1:8">
      <c r="B358" s="275" t="s">
        <v>8984</v>
      </c>
      <c r="C358" s="273" t="s">
        <v>8994</v>
      </c>
      <c r="D358" s="273">
        <v>13502</v>
      </c>
      <c r="E358" s="273" t="s">
        <v>8995</v>
      </c>
      <c r="F358" s="655"/>
      <c r="H358" s="273">
        <v>132</v>
      </c>
    </row>
    <row r="359" spans="1:8">
      <c r="B359" s="275" t="s">
        <v>8986</v>
      </c>
      <c r="C359" s="273" t="s">
        <v>8989</v>
      </c>
      <c r="F359" s="655">
        <v>13230</v>
      </c>
      <c r="G359" s="273" t="s">
        <v>8993</v>
      </c>
      <c r="H359" s="273">
        <v>13362</v>
      </c>
    </row>
    <row r="360" spans="1:8">
      <c r="B360" s="275" t="s">
        <v>8987</v>
      </c>
      <c r="C360" s="273" t="s">
        <v>8996</v>
      </c>
      <c r="D360" s="273">
        <v>10670</v>
      </c>
      <c r="F360" s="656"/>
      <c r="H360" s="273">
        <v>2692</v>
      </c>
    </row>
    <row r="361" spans="1:8">
      <c r="B361" s="275" t="s">
        <v>8988</v>
      </c>
      <c r="C361" s="273" t="s">
        <v>8992</v>
      </c>
      <c r="F361" s="273">
        <v>2</v>
      </c>
      <c r="H361" s="273">
        <v>2694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8977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8977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tabSelected="1" topLeftCell="B1" zoomScaleNormal="100" workbookViewId="0">
      <pane ySplit="4" topLeftCell="A10" activePane="bottomLeft" state="frozen"/>
      <selection activeCell="F179" sqref="F179"/>
      <selection pane="bottomLeft" activeCell="F12" sqref="F12"/>
    </sheetView>
  </sheetViews>
  <sheetFormatPr defaultColWidth="9" defaultRowHeight="16.2"/>
  <cols>
    <col min="1" max="1" width="8.44140625" style="273" customWidth="1"/>
    <col min="2" max="2" width="9.109375" style="273" bestFit="1" customWidth="1"/>
    <col min="3" max="3" width="30.77734375" style="273" customWidth="1"/>
    <col min="4" max="6" width="9" style="273"/>
    <col min="7" max="7" width="22.21875" style="273" customWidth="1"/>
    <col min="8" max="8" width="9" style="273"/>
    <col min="9" max="9" width="9.33203125" style="273" customWidth="1"/>
    <col min="10" max="10" width="8.4414062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10337</v>
      </c>
      <c r="C5" s="273" t="s">
        <v>10338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10189</v>
      </c>
      <c r="C6" s="273" t="s">
        <v>10339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10468</v>
      </c>
      <c r="C7" s="273" t="s">
        <v>10340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10560</v>
      </c>
      <c r="C8" s="273" t="s">
        <v>10341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14916</v>
      </c>
      <c r="C9" s="273" t="s">
        <v>10342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15004</v>
      </c>
      <c r="C10" s="273" t="s">
        <v>15005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10375</v>
      </c>
      <c r="C11" s="273" t="s">
        <v>15261</v>
      </c>
      <c r="D11" s="658">
        <v>15090</v>
      </c>
      <c r="E11" s="277" t="s">
        <v>5018</v>
      </c>
      <c r="F11" s="658">
        <v>15089.650000000001</v>
      </c>
      <c r="G11" s="294"/>
      <c r="H11" s="273">
        <v>69141</v>
      </c>
    </row>
    <row r="12" spans="1:14">
      <c r="B12" s="273" t="s">
        <v>15253</v>
      </c>
      <c r="C12" s="273" t="s">
        <v>15254</v>
      </c>
      <c r="D12" s="686">
        <v>476</v>
      </c>
      <c r="E12" s="277" t="s">
        <v>5019</v>
      </c>
      <c r="G12" s="294"/>
      <c r="H12" s="273">
        <v>7211</v>
      </c>
    </row>
    <row r="13" spans="1:14">
      <c r="B13" s="273" t="s">
        <v>10416</v>
      </c>
      <c r="C13" s="273" t="s">
        <v>10417</v>
      </c>
      <c r="D13" s="658">
        <v>400</v>
      </c>
      <c r="E13" s="277" t="s">
        <v>5019</v>
      </c>
      <c r="F13" s="658">
        <v>400</v>
      </c>
      <c r="G13" s="294"/>
      <c r="H13" s="273">
        <v>72759</v>
      </c>
    </row>
    <row r="14" spans="1:14">
      <c r="B14" s="273" t="s">
        <v>10455</v>
      </c>
      <c r="C14" s="273" t="s">
        <v>10456</v>
      </c>
      <c r="D14" s="658">
        <v>9375</v>
      </c>
      <c r="E14" s="277" t="s">
        <v>5019</v>
      </c>
      <c r="F14" s="658">
        <v>9374.57</v>
      </c>
      <c r="G14" s="294"/>
      <c r="H14" s="273">
        <v>189212</v>
      </c>
    </row>
    <row r="15" spans="1:14">
      <c r="B15" s="273" t="s">
        <v>10499</v>
      </c>
      <c r="C15" s="273" t="s">
        <v>10528</v>
      </c>
      <c r="D15" s="658">
        <v>36441</v>
      </c>
      <c r="E15" s="277" t="s">
        <v>10529</v>
      </c>
      <c r="F15" s="658">
        <v>36440.990000000005</v>
      </c>
      <c r="G15" s="294"/>
      <c r="H15" s="273">
        <v>71777</v>
      </c>
    </row>
    <row r="16" spans="1:14">
      <c r="B16" s="273" t="s">
        <v>10551</v>
      </c>
      <c r="C16" s="273" t="s">
        <v>10554</v>
      </c>
      <c r="D16" s="658">
        <v>16602</v>
      </c>
      <c r="E16" s="277" t="s">
        <v>5018</v>
      </c>
      <c r="G16" s="294"/>
      <c r="H16" s="273">
        <v>67503</v>
      </c>
    </row>
    <row r="17" spans="2:8">
      <c r="B17" s="273" t="s">
        <v>10551</v>
      </c>
      <c r="C17" s="273" t="s">
        <v>10555</v>
      </c>
      <c r="D17" s="658">
        <v>800</v>
      </c>
      <c r="E17" s="277" t="s">
        <v>5019</v>
      </c>
      <c r="F17" s="658">
        <v>17402.43</v>
      </c>
      <c r="G17" s="294"/>
      <c r="H17" s="273">
        <v>66703</v>
      </c>
    </row>
    <row r="18" spans="2:8">
      <c r="B18" s="273" t="s">
        <v>10589</v>
      </c>
      <c r="C18" s="273" t="s">
        <v>15255</v>
      </c>
      <c r="D18" s="686">
        <v>11285</v>
      </c>
      <c r="E18" s="277" t="s">
        <v>10591</v>
      </c>
      <c r="G18" s="294"/>
      <c r="H18" s="273">
        <v>8299</v>
      </c>
    </row>
    <row r="19" spans="2:8">
      <c r="B19" s="273" t="s">
        <v>14900</v>
      </c>
      <c r="C19" s="273" t="s">
        <v>10590</v>
      </c>
      <c r="D19" s="686">
        <v>10000</v>
      </c>
      <c r="E19" s="277" t="s">
        <v>14902</v>
      </c>
      <c r="F19" s="686">
        <v>21284.47</v>
      </c>
      <c r="G19" s="294"/>
      <c r="H19" s="273">
        <v>26582</v>
      </c>
    </row>
    <row r="20" spans="2:8">
      <c r="B20" s="273" t="s">
        <v>14911</v>
      </c>
      <c r="C20" s="273" t="s">
        <v>14912</v>
      </c>
      <c r="D20" s="658">
        <v>2148</v>
      </c>
      <c r="E20" s="277" t="s">
        <v>14913</v>
      </c>
      <c r="F20" s="658">
        <v>2148</v>
      </c>
      <c r="G20" s="294"/>
      <c r="H20" s="273">
        <v>53958</v>
      </c>
    </row>
    <row r="21" spans="2:8">
      <c r="B21" s="273" t="s">
        <v>14969</v>
      </c>
      <c r="C21" s="273" t="s">
        <v>14970</v>
      </c>
      <c r="D21" s="658">
        <v>317</v>
      </c>
      <c r="E21" s="277" t="s">
        <v>14972</v>
      </c>
      <c r="G21" s="294"/>
      <c r="H21" s="273">
        <v>58255</v>
      </c>
    </row>
    <row r="22" spans="2:8">
      <c r="B22" s="273" t="s">
        <v>14971</v>
      </c>
      <c r="C22" s="273" t="s">
        <v>14970</v>
      </c>
      <c r="D22" s="658">
        <v>283</v>
      </c>
      <c r="E22" s="277" t="s">
        <v>14973</v>
      </c>
      <c r="F22" s="658">
        <v>600</v>
      </c>
      <c r="G22" s="294"/>
      <c r="H22" s="273">
        <v>57972</v>
      </c>
    </row>
    <row r="23" spans="2:8">
      <c r="B23" s="273" t="s">
        <v>15010</v>
      </c>
      <c r="C23" s="273" t="s">
        <v>15011</v>
      </c>
      <c r="D23" s="658">
        <v>23342</v>
      </c>
      <c r="E23" s="277" t="s">
        <v>14902</v>
      </c>
      <c r="F23" s="658">
        <v>23342.481428571431</v>
      </c>
      <c r="G23" s="294"/>
      <c r="H23" s="273">
        <v>94218</v>
      </c>
    </row>
    <row r="24" spans="2:8">
      <c r="B24" s="273" t="s">
        <v>15051</v>
      </c>
      <c r="C24" s="273" t="s">
        <v>15052</v>
      </c>
      <c r="D24" s="658">
        <v>4988</v>
      </c>
      <c r="E24" s="277" t="s">
        <v>15053</v>
      </c>
      <c r="F24" s="658">
        <v>4987.62</v>
      </c>
      <c r="G24" s="294"/>
      <c r="H24" s="273">
        <v>191585</v>
      </c>
    </row>
    <row r="25" spans="2:8">
      <c r="B25" s="273" t="s">
        <v>10191</v>
      </c>
      <c r="C25" s="273" t="s">
        <v>3484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15075</v>
      </c>
      <c r="C26" s="273" t="s">
        <v>3484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10208</v>
      </c>
      <c r="C27" s="273" t="s">
        <v>10219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10362</v>
      </c>
      <c r="C28" s="273" t="s">
        <v>10220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10393</v>
      </c>
      <c r="C29" s="273" t="s">
        <v>10221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10443</v>
      </c>
      <c r="C30" s="273" t="s">
        <v>10222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10465</v>
      </c>
      <c r="C31" s="273" t="s">
        <v>10223</v>
      </c>
      <c r="D31" s="658">
        <v>20010</v>
      </c>
      <c r="E31" s="277" t="s">
        <v>10466</v>
      </c>
      <c r="F31" s="658"/>
      <c r="G31" s="278"/>
      <c r="H31" s="273">
        <v>158631</v>
      </c>
    </row>
    <row r="32" spans="2:8">
      <c r="B32" s="273" t="s">
        <v>10497</v>
      </c>
      <c r="C32" s="273" t="s">
        <v>10224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10540</v>
      </c>
      <c r="C33" s="273" t="s">
        <v>10225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10586</v>
      </c>
      <c r="C34" s="273" t="s">
        <v>10226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14905</v>
      </c>
      <c r="C35" s="273" t="s">
        <v>10227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14965</v>
      </c>
      <c r="C36" s="273" t="s">
        <v>10228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14999</v>
      </c>
      <c r="C37" s="273" t="s">
        <v>10229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15046</v>
      </c>
      <c r="C38" s="273" t="s">
        <v>10230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15080</v>
      </c>
      <c r="C39" s="273" t="s">
        <v>10242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10362</v>
      </c>
      <c r="C40" s="273" t="s">
        <v>10243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10409</v>
      </c>
      <c r="C41" s="273" t="s">
        <v>10244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10453</v>
      </c>
      <c r="C42" s="273" t="s">
        <v>10245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10465</v>
      </c>
      <c r="C43" s="273" t="s">
        <v>10246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10523</v>
      </c>
      <c r="C44" s="273" t="s">
        <v>10247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10550</v>
      </c>
      <c r="C45" s="273" t="s">
        <v>10248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10585</v>
      </c>
      <c r="C46" s="273" t="s">
        <v>10249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14906</v>
      </c>
      <c r="C47" s="273" t="s">
        <v>10250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14964</v>
      </c>
      <c r="C48" s="273" t="s">
        <v>10251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14997</v>
      </c>
      <c r="C49" s="273" t="s">
        <v>10252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15047</v>
      </c>
      <c r="C50" s="273" t="s">
        <v>10253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10372</v>
      </c>
      <c r="C51" s="273" t="s">
        <v>10254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10362</v>
      </c>
      <c r="C52" s="273" t="s">
        <v>10255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10409</v>
      </c>
      <c r="C53" s="273" t="s">
        <v>10256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10453</v>
      </c>
      <c r="C54" s="273" t="s">
        <v>10257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10464</v>
      </c>
      <c r="C55" s="273" t="s">
        <v>10258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10523</v>
      </c>
      <c r="C56" s="273" t="s">
        <v>10259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10550</v>
      </c>
      <c r="C57" s="273" t="s">
        <v>10260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10585</v>
      </c>
      <c r="C58" s="273" t="s">
        <v>10261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14907</v>
      </c>
      <c r="C59" s="273" t="s">
        <v>10262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14964</v>
      </c>
      <c r="C60" s="273" t="s">
        <v>10263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14998</v>
      </c>
      <c r="C61" s="273" t="s">
        <v>10264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15048</v>
      </c>
      <c r="C62" s="273" t="s">
        <v>10265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10353</v>
      </c>
      <c r="C63" s="273" t="s">
        <v>10231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10379</v>
      </c>
      <c r="C64" s="273" t="s">
        <v>10232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10438</v>
      </c>
      <c r="C65" s="273" t="s">
        <v>10233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10460</v>
      </c>
      <c r="C66" s="273" t="s">
        <v>10234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10493</v>
      </c>
      <c r="C67" s="273" t="s">
        <v>10235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10532</v>
      </c>
      <c r="C68" s="273" t="s">
        <v>10236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10561</v>
      </c>
      <c r="C69" s="273" t="s">
        <v>10237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14874</v>
      </c>
      <c r="C70" s="273" t="s">
        <v>10238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14931</v>
      </c>
      <c r="C71" s="273" t="s">
        <v>10239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14976</v>
      </c>
      <c r="C72" s="273" t="s">
        <v>10240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15013</v>
      </c>
      <c r="C73" s="273" t="s">
        <v>10241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15073</v>
      </c>
      <c r="C74" s="273" t="s">
        <v>15244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14939</v>
      </c>
      <c r="C75" s="273" t="s">
        <v>15246</v>
      </c>
      <c r="D75" s="658">
        <v>24674</v>
      </c>
      <c r="E75" s="277" t="s">
        <v>15245</v>
      </c>
      <c r="F75" s="658"/>
      <c r="G75" s="278"/>
      <c r="H75" s="273">
        <v>193543</v>
      </c>
    </row>
    <row r="76" spans="2:8">
      <c r="B76" s="273" t="s">
        <v>10208</v>
      </c>
      <c r="C76" s="273" t="s">
        <v>10209</v>
      </c>
      <c r="D76" s="658"/>
      <c r="E76" s="277"/>
      <c r="F76" s="658">
        <v>12600</v>
      </c>
      <c r="G76" s="278" t="s">
        <v>10214</v>
      </c>
      <c r="H76" s="273">
        <v>186975</v>
      </c>
    </row>
    <row r="77" spans="2:8">
      <c r="B77" s="273" t="s">
        <v>10208</v>
      </c>
      <c r="C77" s="273" t="s">
        <v>10210</v>
      </c>
      <c r="D77" s="658"/>
      <c r="E77" s="277"/>
      <c r="F77" s="658">
        <v>14175</v>
      </c>
      <c r="G77" s="278" t="s">
        <v>10215</v>
      </c>
      <c r="H77" s="273">
        <v>201150</v>
      </c>
    </row>
    <row r="78" spans="2:8">
      <c r="B78" s="273" t="s">
        <v>10208</v>
      </c>
      <c r="C78" s="273" t="s">
        <v>10211</v>
      </c>
      <c r="D78" s="658"/>
      <c r="E78" s="277"/>
      <c r="F78" s="658">
        <v>11970</v>
      </c>
      <c r="G78" s="278" t="s">
        <v>10216</v>
      </c>
      <c r="H78" s="273">
        <v>213120</v>
      </c>
    </row>
    <row r="79" spans="2:8">
      <c r="B79" s="273" t="s">
        <v>10208</v>
      </c>
      <c r="C79" s="273" t="s">
        <v>10212</v>
      </c>
      <c r="D79" s="658"/>
      <c r="E79" s="277"/>
      <c r="F79" s="658">
        <v>13230</v>
      </c>
      <c r="G79" s="278" t="s">
        <v>10217</v>
      </c>
      <c r="H79" s="273">
        <v>226350</v>
      </c>
    </row>
    <row r="80" spans="2:8">
      <c r="B80" s="273" t="s">
        <v>10208</v>
      </c>
      <c r="C80" s="273" t="s">
        <v>10213</v>
      </c>
      <c r="D80" s="658"/>
      <c r="E80" s="277"/>
      <c r="F80" s="658">
        <v>3780</v>
      </c>
      <c r="G80" s="278" t="s">
        <v>10218</v>
      </c>
      <c r="H80" s="273">
        <v>230130</v>
      </c>
    </row>
    <row r="81" spans="2:8">
      <c r="B81" s="273" t="s">
        <v>10343</v>
      </c>
      <c r="C81" s="273" t="s">
        <v>10345</v>
      </c>
      <c r="D81" s="658"/>
      <c r="E81" s="277"/>
      <c r="F81" s="658">
        <v>11970</v>
      </c>
      <c r="G81" s="278" t="s">
        <v>10347</v>
      </c>
      <c r="H81" s="273">
        <v>51384</v>
      </c>
    </row>
    <row r="82" spans="2:8">
      <c r="B82" s="273" t="s">
        <v>10344</v>
      </c>
      <c r="C82" s="273" t="s">
        <v>10346</v>
      </c>
      <c r="D82" s="658"/>
      <c r="E82" s="277"/>
      <c r="F82" s="658">
        <v>14175</v>
      </c>
      <c r="G82" s="278" t="s">
        <v>10348</v>
      </c>
      <c r="H82" s="273">
        <v>65559</v>
      </c>
    </row>
    <row r="83" spans="2:8">
      <c r="B83" s="273" t="s">
        <v>10354</v>
      </c>
      <c r="C83" s="273" t="s">
        <v>10355</v>
      </c>
      <c r="D83" s="658"/>
      <c r="E83" s="277"/>
      <c r="F83" s="658">
        <v>12000</v>
      </c>
      <c r="G83" s="278" t="s">
        <v>10356</v>
      </c>
      <c r="H83" s="273">
        <v>103469</v>
      </c>
    </row>
    <row r="84" spans="2:8">
      <c r="B84" s="273" t="s">
        <v>10360</v>
      </c>
      <c r="C84" s="273" t="s">
        <v>10363</v>
      </c>
      <c r="D84" s="658"/>
      <c r="E84" s="277"/>
      <c r="F84" s="658">
        <v>14175</v>
      </c>
      <c r="G84" s="278" t="s">
        <v>5013</v>
      </c>
      <c r="H84" s="273">
        <v>112528</v>
      </c>
    </row>
    <row r="85" spans="2:8">
      <c r="B85" s="273" t="s">
        <v>10361</v>
      </c>
      <c r="C85" s="273" t="s">
        <v>10364</v>
      </c>
      <c r="D85" s="658"/>
      <c r="E85" s="277"/>
      <c r="F85" s="658">
        <v>10800</v>
      </c>
      <c r="G85" s="278" t="s">
        <v>10368</v>
      </c>
      <c r="H85" s="273">
        <v>123328</v>
      </c>
    </row>
    <row r="86" spans="2:8">
      <c r="B86" s="273" t="s">
        <v>10362</v>
      </c>
      <c r="C86" s="273" t="s">
        <v>10365</v>
      </c>
      <c r="D86" s="658"/>
      <c r="E86" s="277"/>
      <c r="F86" s="658">
        <v>3780</v>
      </c>
      <c r="G86" s="278" t="s">
        <v>10369</v>
      </c>
      <c r="H86" s="273">
        <v>131518</v>
      </c>
    </row>
    <row r="87" spans="2:8">
      <c r="B87" s="273" t="s">
        <v>10362</v>
      </c>
      <c r="C87" s="273" t="s">
        <v>10366</v>
      </c>
      <c r="D87" s="658"/>
      <c r="E87" s="277"/>
      <c r="F87" s="658">
        <v>13500</v>
      </c>
      <c r="G87" s="278" t="s">
        <v>10370</v>
      </c>
      <c r="H87" s="273">
        <v>145018</v>
      </c>
    </row>
    <row r="88" spans="2:8">
      <c r="B88" s="273" t="s">
        <v>10362</v>
      </c>
      <c r="C88" s="273" t="s">
        <v>10367</v>
      </c>
      <c r="D88" s="658"/>
      <c r="E88" s="277"/>
      <c r="F88" s="658">
        <v>11340</v>
      </c>
      <c r="G88" s="278" t="s">
        <v>10371</v>
      </c>
      <c r="H88" s="273">
        <v>156358</v>
      </c>
    </row>
    <row r="89" spans="2:8">
      <c r="B89" s="273" t="s">
        <v>10376</v>
      </c>
      <c r="C89" s="273" t="s">
        <v>10377</v>
      </c>
      <c r="D89" s="658"/>
      <c r="E89" s="277"/>
      <c r="F89" s="658">
        <v>14175</v>
      </c>
      <c r="G89" s="278" t="s">
        <v>10378</v>
      </c>
      <c r="H89" s="273">
        <v>21386</v>
      </c>
    </row>
    <row r="90" spans="2:8">
      <c r="B90" s="273" t="s">
        <v>10384</v>
      </c>
      <c r="C90" s="273" t="s">
        <v>10385</v>
      </c>
      <c r="D90" s="658"/>
      <c r="E90" s="277"/>
      <c r="F90" s="658">
        <v>11340</v>
      </c>
      <c r="G90" s="278" t="s">
        <v>10386</v>
      </c>
      <c r="H90" s="273">
        <v>24976</v>
      </c>
    </row>
    <row r="91" spans="2:8">
      <c r="B91" s="273" t="s">
        <v>10387</v>
      </c>
      <c r="C91" s="273" t="s">
        <v>10394</v>
      </c>
      <c r="D91" s="658"/>
      <c r="E91" s="277"/>
      <c r="F91" s="658">
        <v>20475</v>
      </c>
      <c r="G91" s="278" t="s">
        <v>5023</v>
      </c>
      <c r="H91" s="273">
        <v>45451</v>
      </c>
    </row>
    <row r="92" spans="2:8">
      <c r="B92" s="273" t="s">
        <v>10388</v>
      </c>
      <c r="C92" s="273" t="s">
        <v>10395</v>
      </c>
      <c r="D92" s="658"/>
      <c r="E92" s="277"/>
      <c r="F92" s="658">
        <v>20475</v>
      </c>
      <c r="G92" s="278" t="s">
        <v>5017</v>
      </c>
      <c r="H92" s="273">
        <v>65926</v>
      </c>
    </row>
    <row r="93" spans="2:8">
      <c r="B93" s="273" t="s">
        <v>10387</v>
      </c>
      <c r="C93" s="273" t="s">
        <v>10396</v>
      </c>
      <c r="D93" s="658"/>
      <c r="E93" s="277"/>
      <c r="F93" s="658">
        <v>20475</v>
      </c>
      <c r="G93" s="278" t="s">
        <v>5024</v>
      </c>
      <c r="H93" s="273">
        <v>86401</v>
      </c>
    </row>
    <row r="94" spans="2:8">
      <c r="B94" s="273" t="s">
        <v>10389</v>
      </c>
      <c r="C94" s="273" t="s">
        <v>10397</v>
      </c>
      <c r="D94" s="658"/>
      <c r="E94" s="277"/>
      <c r="F94" s="658">
        <v>16380</v>
      </c>
      <c r="G94" s="278" t="s">
        <v>10404</v>
      </c>
      <c r="H94" s="273">
        <v>102781</v>
      </c>
    </row>
    <row r="95" spans="2:8">
      <c r="B95" s="273" t="s">
        <v>10390</v>
      </c>
      <c r="C95" s="273" t="s">
        <v>10398</v>
      </c>
      <c r="D95" s="658"/>
      <c r="E95" s="277"/>
      <c r="F95" s="658">
        <v>20475</v>
      </c>
      <c r="G95" s="278" t="s">
        <v>10405</v>
      </c>
      <c r="H95" s="273">
        <v>123256</v>
      </c>
    </row>
    <row r="96" spans="2:8">
      <c r="B96" s="273" t="s">
        <v>10391</v>
      </c>
      <c r="C96" s="273" t="s">
        <v>10399</v>
      </c>
      <c r="D96" s="658"/>
      <c r="E96" s="277"/>
      <c r="F96" s="658">
        <v>6300</v>
      </c>
      <c r="G96" s="278" t="s">
        <v>10406</v>
      </c>
      <c r="H96" s="273">
        <v>129556</v>
      </c>
    </row>
    <row r="97" spans="2:8">
      <c r="B97" s="273" t="s">
        <v>10392</v>
      </c>
      <c r="C97" s="273" t="s">
        <v>10400</v>
      </c>
      <c r="D97" s="658"/>
      <c r="E97" s="277"/>
      <c r="F97" s="658">
        <v>13230</v>
      </c>
      <c r="G97" s="278" t="s">
        <v>5015</v>
      </c>
      <c r="H97" s="273">
        <v>142786</v>
      </c>
    </row>
    <row r="98" spans="2:8">
      <c r="B98" s="273" t="s">
        <v>10393</v>
      </c>
      <c r="C98" s="273" t="s">
        <v>10401</v>
      </c>
      <c r="D98" s="658"/>
      <c r="E98" s="277"/>
      <c r="F98" s="658">
        <v>14175</v>
      </c>
      <c r="G98" s="278" t="s">
        <v>10407</v>
      </c>
      <c r="H98" s="273">
        <v>156961</v>
      </c>
    </row>
    <row r="99" spans="2:8">
      <c r="B99" s="273" t="s">
        <v>10392</v>
      </c>
      <c r="C99" s="273" t="s">
        <v>10402</v>
      </c>
      <c r="D99" s="658"/>
      <c r="E99" s="277"/>
      <c r="F99" s="658">
        <v>13500</v>
      </c>
      <c r="G99" s="278" t="s">
        <v>5026</v>
      </c>
      <c r="H99" s="273">
        <v>170461</v>
      </c>
    </row>
    <row r="100" spans="2:8">
      <c r="B100" s="273" t="s">
        <v>10392</v>
      </c>
      <c r="C100" s="273" t="s">
        <v>10403</v>
      </c>
      <c r="D100" s="658"/>
      <c r="E100" s="277"/>
      <c r="F100" s="658">
        <v>3780</v>
      </c>
      <c r="G100" s="278" t="s">
        <v>10408</v>
      </c>
      <c r="H100" s="273">
        <v>174241</v>
      </c>
    </row>
    <row r="101" spans="2:8">
      <c r="B101" s="273" t="s">
        <v>10409</v>
      </c>
      <c r="C101" s="273" t="s">
        <v>10410</v>
      </c>
      <c r="D101" s="658"/>
      <c r="E101" s="277"/>
      <c r="F101" s="658">
        <v>17325</v>
      </c>
      <c r="G101" s="278" t="s">
        <v>10412</v>
      </c>
      <c r="H101" s="273">
        <v>166622</v>
      </c>
    </row>
    <row r="102" spans="2:8">
      <c r="B102" s="273" t="s">
        <v>10409</v>
      </c>
      <c r="C102" s="273" t="s">
        <v>10411</v>
      </c>
      <c r="D102" s="658"/>
      <c r="E102" s="277"/>
      <c r="F102" s="658">
        <v>12600</v>
      </c>
      <c r="G102" s="278" t="s">
        <v>10413</v>
      </c>
      <c r="H102" s="273">
        <v>179222</v>
      </c>
    </row>
    <row r="103" spans="2:8">
      <c r="B103" s="273" t="s">
        <v>10422</v>
      </c>
      <c r="C103" s="273" t="s">
        <v>10425</v>
      </c>
      <c r="D103" s="658"/>
      <c r="E103" s="277"/>
      <c r="F103" s="658">
        <v>20475</v>
      </c>
      <c r="G103" s="278" t="s">
        <v>10432</v>
      </c>
      <c r="H103" s="273">
        <v>50257</v>
      </c>
    </row>
    <row r="104" spans="2:8">
      <c r="B104" s="273" t="s">
        <v>10422</v>
      </c>
      <c r="C104" s="273" t="s">
        <v>10426</v>
      </c>
      <c r="D104" s="658"/>
      <c r="E104" s="277"/>
      <c r="F104" s="658">
        <v>14175</v>
      </c>
      <c r="G104" s="278" t="s">
        <v>10433</v>
      </c>
      <c r="H104" s="273">
        <v>64432</v>
      </c>
    </row>
    <row r="105" spans="2:8">
      <c r="B105" s="273" t="s">
        <v>10422</v>
      </c>
      <c r="C105" s="273" t="s">
        <v>10427</v>
      </c>
      <c r="D105" s="658"/>
      <c r="E105" s="277"/>
      <c r="F105" s="658">
        <v>14175</v>
      </c>
      <c r="G105" s="278" t="s">
        <v>10434</v>
      </c>
      <c r="H105" s="273">
        <v>78607</v>
      </c>
    </row>
    <row r="106" spans="2:8">
      <c r="B106" s="273" t="s">
        <v>10422</v>
      </c>
      <c r="C106" s="273" t="s">
        <v>10428</v>
      </c>
      <c r="D106" s="658"/>
      <c r="E106" s="277"/>
      <c r="F106" s="658">
        <v>165900</v>
      </c>
      <c r="G106" s="278" t="s">
        <v>10435</v>
      </c>
      <c r="H106" s="273">
        <v>244507</v>
      </c>
    </row>
    <row r="107" spans="2:8">
      <c r="B107" s="273" t="s">
        <v>10423</v>
      </c>
      <c r="C107" s="273" t="s">
        <v>10429</v>
      </c>
      <c r="D107" s="658"/>
      <c r="E107" s="277"/>
      <c r="F107" s="658">
        <v>17325</v>
      </c>
      <c r="G107" s="278" t="s">
        <v>5022</v>
      </c>
      <c r="H107" s="273">
        <v>332892</v>
      </c>
    </row>
    <row r="108" spans="2:8">
      <c r="B108" s="273" t="s">
        <v>10423</v>
      </c>
      <c r="C108" s="273" t="s">
        <v>10430</v>
      </c>
      <c r="D108" s="658"/>
      <c r="E108" s="277"/>
      <c r="F108" s="658">
        <v>14175</v>
      </c>
      <c r="G108" s="278" t="s">
        <v>5027</v>
      </c>
      <c r="H108" s="273">
        <v>347067</v>
      </c>
    </row>
    <row r="109" spans="2:8">
      <c r="B109" s="273" t="s">
        <v>10424</v>
      </c>
      <c r="C109" s="273" t="s">
        <v>10431</v>
      </c>
      <c r="D109" s="658"/>
      <c r="E109" s="277"/>
      <c r="F109" s="658">
        <v>14175</v>
      </c>
      <c r="G109" s="278" t="s">
        <v>10436</v>
      </c>
      <c r="H109" s="273">
        <v>269122</v>
      </c>
    </row>
    <row r="110" spans="2:8">
      <c r="B110" s="273" t="s">
        <v>10443</v>
      </c>
      <c r="C110" s="273" t="s">
        <v>10444</v>
      </c>
      <c r="D110" s="658"/>
      <c r="E110" s="277"/>
      <c r="F110" s="658">
        <v>13230</v>
      </c>
      <c r="G110" s="278" t="s">
        <v>10449</v>
      </c>
      <c r="H110" s="273">
        <v>291601</v>
      </c>
    </row>
    <row r="111" spans="2:8">
      <c r="B111" s="273" t="s">
        <v>10443</v>
      </c>
      <c r="C111" s="273" t="s">
        <v>10445</v>
      </c>
      <c r="D111" s="658"/>
      <c r="E111" s="277"/>
      <c r="F111" s="658">
        <v>11970</v>
      </c>
      <c r="G111" s="278" t="s">
        <v>10450</v>
      </c>
      <c r="H111" s="273">
        <v>303571</v>
      </c>
    </row>
    <row r="112" spans="2:8">
      <c r="B112" s="273" t="s">
        <v>10443</v>
      </c>
      <c r="C112" s="273" t="s">
        <v>10446</v>
      </c>
      <c r="D112" s="658"/>
      <c r="E112" s="277"/>
      <c r="F112" s="658">
        <v>12600</v>
      </c>
      <c r="G112" s="278" t="s">
        <v>10451</v>
      </c>
      <c r="H112" s="273">
        <v>316171</v>
      </c>
    </row>
    <row r="113" spans="2:8">
      <c r="B113" s="273" t="s">
        <v>10443</v>
      </c>
      <c r="C113" s="273" t="s">
        <v>10447</v>
      </c>
      <c r="D113" s="658"/>
      <c r="E113" s="277"/>
      <c r="F113" s="658">
        <v>14175</v>
      </c>
      <c r="G113" s="278" t="s">
        <v>5033</v>
      </c>
      <c r="H113" s="273">
        <v>330346</v>
      </c>
    </row>
    <row r="114" spans="2:8">
      <c r="B114" s="273" t="s">
        <v>10443</v>
      </c>
      <c r="C114" s="273" t="s">
        <v>10448</v>
      </c>
      <c r="D114" s="658"/>
      <c r="E114" s="277"/>
      <c r="F114" s="658">
        <v>3780</v>
      </c>
      <c r="G114" s="278" t="s">
        <v>10452</v>
      </c>
      <c r="H114" s="273">
        <v>334126</v>
      </c>
    </row>
    <row r="115" spans="2:8">
      <c r="B115" s="273" t="s">
        <v>10471</v>
      </c>
      <c r="C115" s="273" t="s">
        <v>10474</v>
      </c>
      <c r="D115" s="658"/>
      <c r="E115" s="277"/>
      <c r="F115" s="658">
        <v>14175</v>
      </c>
      <c r="G115" s="278" t="s">
        <v>10484</v>
      </c>
      <c r="H115" s="273">
        <v>90136</v>
      </c>
    </row>
    <row r="116" spans="2:8">
      <c r="B116" s="273" t="s">
        <v>10471</v>
      </c>
      <c r="C116" s="273" t="s">
        <v>10475</v>
      </c>
      <c r="D116" s="658"/>
      <c r="E116" s="277"/>
      <c r="F116" s="658">
        <v>11970</v>
      </c>
      <c r="G116" s="278" t="s">
        <v>10485</v>
      </c>
      <c r="H116" s="273">
        <v>102106</v>
      </c>
    </row>
    <row r="117" spans="2:8">
      <c r="B117" s="273" t="s">
        <v>10471</v>
      </c>
      <c r="C117" s="273" t="s">
        <v>10476</v>
      </c>
      <c r="D117" s="658"/>
      <c r="E117" s="277"/>
      <c r="F117" s="658">
        <v>11340</v>
      </c>
      <c r="G117" s="278" t="s">
        <v>10486</v>
      </c>
      <c r="H117" s="273">
        <v>113446</v>
      </c>
    </row>
    <row r="118" spans="2:8">
      <c r="B118" s="273" t="s">
        <v>10471</v>
      </c>
      <c r="C118" s="273" t="s">
        <v>10477</v>
      </c>
      <c r="D118" s="658"/>
      <c r="E118" s="277"/>
      <c r="F118" s="658">
        <v>3780</v>
      </c>
      <c r="G118" s="278" t="s">
        <v>10487</v>
      </c>
      <c r="H118" s="273">
        <v>117226</v>
      </c>
    </row>
    <row r="119" spans="2:8">
      <c r="B119" s="273" t="s">
        <v>10471</v>
      </c>
      <c r="C119" s="273" t="s">
        <v>10478</v>
      </c>
      <c r="D119" s="658"/>
      <c r="E119" s="277"/>
      <c r="F119" s="658">
        <v>13500</v>
      </c>
      <c r="G119" s="278" t="s">
        <v>10488</v>
      </c>
      <c r="H119" s="273">
        <v>130726</v>
      </c>
    </row>
    <row r="120" spans="2:8">
      <c r="B120" s="273" t="s">
        <v>10472</v>
      </c>
      <c r="C120" s="273" t="s">
        <v>10479</v>
      </c>
      <c r="D120" s="658"/>
      <c r="E120" s="277"/>
      <c r="F120" s="658">
        <v>20475</v>
      </c>
      <c r="G120" s="278" t="s">
        <v>10489</v>
      </c>
      <c r="H120" s="273">
        <v>162991</v>
      </c>
    </row>
    <row r="121" spans="2:8">
      <c r="B121" s="273" t="s">
        <v>10473</v>
      </c>
      <c r="C121" s="273" t="s">
        <v>10480</v>
      </c>
      <c r="D121" s="658"/>
      <c r="E121" s="277"/>
      <c r="F121" s="658">
        <v>20475</v>
      </c>
      <c r="G121" s="278" t="s">
        <v>5040</v>
      </c>
      <c r="H121" s="273">
        <v>183466</v>
      </c>
    </row>
    <row r="122" spans="2:8">
      <c r="B122" s="273" t="s">
        <v>10473</v>
      </c>
      <c r="C122" s="273" t="s">
        <v>10481</v>
      </c>
      <c r="D122" s="658"/>
      <c r="E122" s="277"/>
      <c r="F122" s="658">
        <v>20475</v>
      </c>
      <c r="G122" s="278" t="s">
        <v>5035</v>
      </c>
      <c r="H122" s="273">
        <v>203941</v>
      </c>
    </row>
    <row r="123" spans="2:8">
      <c r="B123" s="273" t="s">
        <v>10473</v>
      </c>
      <c r="C123" s="273" t="s">
        <v>10482</v>
      </c>
      <c r="D123" s="658"/>
      <c r="E123" s="277"/>
      <c r="F123" s="658">
        <v>20475</v>
      </c>
      <c r="G123" s="278" t="s">
        <v>5039</v>
      </c>
      <c r="H123" s="273">
        <v>224416</v>
      </c>
    </row>
    <row r="124" spans="2:8">
      <c r="B124" s="273" t="s">
        <v>10473</v>
      </c>
      <c r="C124" s="273" t="s">
        <v>10483</v>
      </c>
      <c r="D124" s="658"/>
      <c r="E124" s="277"/>
      <c r="F124" s="658">
        <v>16380</v>
      </c>
      <c r="G124" s="278" t="s">
        <v>10490</v>
      </c>
      <c r="H124" s="273">
        <v>240796</v>
      </c>
    </row>
    <row r="125" spans="2:8">
      <c r="B125" s="273" t="s">
        <v>10496</v>
      </c>
      <c r="C125" s="273" t="s">
        <v>10504</v>
      </c>
      <c r="D125" s="658"/>
      <c r="E125" s="277"/>
      <c r="F125" s="658">
        <v>13500</v>
      </c>
      <c r="G125" s="278" t="s">
        <v>5041</v>
      </c>
      <c r="H125" s="273">
        <v>247833</v>
      </c>
    </row>
    <row r="126" spans="2:8">
      <c r="B126" s="273" t="s">
        <v>10496</v>
      </c>
      <c r="C126" s="273" t="s">
        <v>10505</v>
      </c>
      <c r="D126" s="658"/>
      <c r="E126" s="277"/>
      <c r="F126" s="658">
        <v>14175</v>
      </c>
      <c r="G126" s="278" t="s">
        <v>5016</v>
      </c>
      <c r="H126" s="273">
        <v>262008</v>
      </c>
    </row>
    <row r="127" spans="2:8">
      <c r="B127" s="273" t="s">
        <v>10497</v>
      </c>
      <c r="C127" s="273" t="s">
        <v>10506</v>
      </c>
      <c r="D127" s="658"/>
      <c r="E127" s="277"/>
      <c r="F127" s="658">
        <v>12600</v>
      </c>
      <c r="G127" s="278" t="s">
        <v>10515</v>
      </c>
      <c r="H127" s="273">
        <v>174608</v>
      </c>
    </row>
    <row r="128" spans="2:8">
      <c r="B128" s="273" t="s">
        <v>10497</v>
      </c>
      <c r="C128" s="273" t="s">
        <v>10507</v>
      </c>
      <c r="D128" s="658"/>
      <c r="E128" s="277"/>
      <c r="F128" s="658">
        <v>3780</v>
      </c>
      <c r="G128" s="278" t="s">
        <v>10516</v>
      </c>
      <c r="H128" s="273">
        <v>178388</v>
      </c>
    </row>
    <row r="129" spans="2:8">
      <c r="B129" s="273" t="s">
        <v>10498</v>
      </c>
      <c r="C129" s="273" t="s">
        <v>10508</v>
      </c>
      <c r="D129" s="658"/>
      <c r="E129" s="277"/>
      <c r="F129" s="658">
        <v>17325</v>
      </c>
      <c r="G129" s="278" t="s">
        <v>5036</v>
      </c>
      <c r="H129" s="273">
        <v>164765</v>
      </c>
    </row>
    <row r="130" spans="2:8">
      <c r="B130" s="273" t="s">
        <v>10499</v>
      </c>
      <c r="C130" s="273" t="s">
        <v>10509</v>
      </c>
      <c r="D130" s="658"/>
      <c r="E130" s="277"/>
      <c r="F130" s="658">
        <v>12600</v>
      </c>
      <c r="G130" s="278" t="s">
        <v>10517</v>
      </c>
      <c r="H130" s="273">
        <v>177365</v>
      </c>
    </row>
    <row r="131" spans="2:8">
      <c r="B131" s="273" t="s">
        <v>10500</v>
      </c>
      <c r="C131" s="273" t="s">
        <v>10510</v>
      </c>
      <c r="D131" s="658"/>
      <c r="E131" s="277"/>
      <c r="F131" s="658">
        <v>14175</v>
      </c>
      <c r="G131" s="278" t="s">
        <v>5038</v>
      </c>
      <c r="H131" s="273">
        <v>80952</v>
      </c>
    </row>
    <row r="132" spans="2:8">
      <c r="B132" s="273" t="s">
        <v>10500</v>
      </c>
      <c r="C132" s="273" t="s">
        <v>10511</v>
      </c>
      <c r="D132" s="658"/>
      <c r="E132" s="277"/>
      <c r="F132" s="658">
        <v>13500</v>
      </c>
      <c r="G132" s="278" t="s">
        <v>10518</v>
      </c>
      <c r="H132" s="273">
        <v>94452</v>
      </c>
    </row>
    <row r="133" spans="2:8">
      <c r="B133" s="273" t="s">
        <v>10501</v>
      </c>
      <c r="C133" s="273" t="s">
        <v>10512</v>
      </c>
      <c r="D133" s="658"/>
      <c r="E133" s="277"/>
      <c r="F133" s="658">
        <v>14175</v>
      </c>
      <c r="G133" s="278" t="s">
        <v>10519</v>
      </c>
      <c r="H133" s="273">
        <v>113037</v>
      </c>
    </row>
    <row r="134" spans="2:8">
      <c r="B134" s="273" t="s">
        <v>10502</v>
      </c>
      <c r="C134" s="273" t="s">
        <v>10513</v>
      </c>
      <c r="D134" s="658"/>
      <c r="E134" s="277"/>
      <c r="F134" s="658">
        <v>14175</v>
      </c>
      <c r="G134" s="278" t="s">
        <v>5044</v>
      </c>
      <c r="H134" s="273">
        <v>119408</v>
      </c>
    </row>
    <row r="135" spans="2:8">
      <c r="B135" s="273" t="s">
        <v>10503</v>
      </c>
      <c r="C135" s="273" t="s">
        <v>10514</v>
      </c>
      <c r="D135" s="658"/>
      <c r="E135" s="277"/>
      <c r="F135" s="658">
        <v>17325</v>
      </c>
      <c r="G135" s="278" t="s">
        <v>10520</v>
      </c>
      <c r="H135" s="273">
        <v>136733</v>
      </c>
    </row>
    <row r="136" spans="2:8" s="562" customFormat="1">
      <c r="B136" s="562" t="s">
        <v>10192</v>
      </c>
      <c r="C136" s="562" t="s">
        <v>15237</v>
      </c>
      <c r="D136" s="686"/>
      <c r="E136" s="687"/>
      <c r="F136" s="686">
        <v>14175</v>
      </c>
      <c r="G136" s="813" t="s">
        <v>15238</v>
      </c>
      <c r="H136" s="562">
        <v>163663</v>
      </c>
    </row>
    <row r="137" spans="2:8">
      <c r="B137" s="273" t="s">
        <v>10541</v>
      </c>
      <c r="C137" s="273" t="s">
        <v>10542</v>
      </c>
      <c r="D137" s="658"/>
      <c r="E137" s="277"/>
      <c r="F137" s="658">
        <v>13230</v>
      </c>
      <c r="G137" s="278" t="s">
        <v>5032</v>
      </c>
      <c r="H137" s="273">
        <v>166119</v>
      </c>
    </row>
    <row r="138" spans="2:8">
      <c r="B138" s="273" t="s">
        <v>10540</v>
      </c>
      <c r="C138" s="273" t="s">
        <v>10543</v>
      </c>
      <c r="D138" s="658"/>
      <c r="E138" s="277"/>
      <c r="F138" s="658">
        <v>11970</v>
      </c>
      <c r="G138" s="278" t="s">
        <v>10547</v>
      </c>
      <c r="H138" s="273">
        <v>178089</v>
      </c>
    </row>
    <row r="139" spans="2:8">
      <c r="B139" s="273" t="s">
        <v>10540</v>
      </c>
      <c r="C139" s="273" t="s">
        <v>10544</v>
      </c>
      <c r="D139" s="658"/>
      <c r="E139" s="277"/>
      <c r="F139" s="658">
        <v>14175</v>
      </c>
      <c r="G139" s="278" t="s">
        <v>5048</v>
      </c>
      <c r="H139" s="273">
        <v>192264</v>
      </c>
    </row>
    <row r="140" spans="2:8">
      <c r="B140" s="273" t="s">
        <v>10540</v>
      </c>
      <c r="C140" s="273" t="s">
        <v>10545</v>
      </c>
      <c r="D140" s="658"/>
      <c r="E140" s="277"/>
      <c r="F140" s="658">
        <v>3780</v>
      </c>
      <c r="G140" s="278" t="s">
        <v>10548</v>
      </c>
      <c r="H140" s="273">
        <v>196044</v>
      </c>
    </row>
    <row r="141" spans="2:8">
      <c r="B141" s="273" t="s">
        <v>10540</v>
      </c>
      <c r="C141" s="273" t="s">
        <v>10546</v>
      </c>
      <c r="D141" s="658"/>
      <c r="E141" s="277"/>
      <c r="F141" s="658">
        <v>12600</v>
      </c>
      <c r="G141" s="278" t="s">
        <v>10549</v>
      </c>
      <c r="H141" s="273">
        <v>208644</v>
      </c>
    </row>
    <row r="142" spans="2:8">
      <c r="B142" s="273" t="s">
        <v>10563</v>
      </c>
      <c r="C142" s="273" t="s">
        <v>10566</v>
      </c>
      <c r="D142" s="658"/>
      <c r="E142" s="277"/>
      <c r="F142" s="658">
        <v>13230</v>
      </c>
      <c r="G142" s="278" t="s">
        <v>10574</v>
      </c>
      <c r="H142" s="273">
        <v>96753</v>
      </c>
    </row>
    <row r="143" spans="2:8">
      <c r="B143" s="273" t="s">
        <v>10563</v>
      </c>
      <c r="C143" s="273" t="s">
        <v>10567</v>
      </c>
      <c r="D143" s="658"/>
      <c r="E143" s="277"/>
      <c r="F143" s="658">
        <v>14175</v>
      </c>
      <c r="G143" s="278" t="s">
        <v>5047</v>
      </c>
      <c r="H143" s="273">
        <v>110928</v>
      </c>
    </row>
    <row r="144" spans="2:8">
      <c r="B144" s="273" t="s">
        <v>10563</v>
      </c>
      <c r="C144" s="273" t="s">
        <v>10568</v>
      </c>
      <c r="D144" s="658"/>
      <c r="E144" s="277"/>
      <c r="F144" s="658">
        <v>11970</v>
      </c>
      <c r="G144" s="278" t="s">
        <v>10575</v>
      </c>
      <c r="H144" s="273">
        <v>122898</v>
      </c>
    </row>
    <row r="145" spans="2:8">
      <c r="B145" s="273" t="s">
        <v>10563</v>
      </c>
      <c r="C145" s="273" t="s">
        <v>10569</v>
      </c>
      <c r="D145" s="658"/>
      <c r="E145" s="277"/>
      <c r="F145" s="658">
        <v>20475</v>
      </c>
      <c r="G145" s="278" t="s">
        <v>5043</v>
      </c>
      <c r="H145" s="273">
        <v>143373</v>
      </c>
    </row>
    <row r="146" spans="2:8">
      <c r="B146" s="273" t="s">
        <v>10563</v>
      </c>
      <c r="C146" s="273" t="s">
        <v>10570</v>
      </c>
      <c r="D146" s="658"/>
      <c r="E146" s="277"/>
      <c r="F146" s="658">
        <v>11340</v>
      </c>
      <c r="G146" s="278" t="s">
        <v>10576</v>
      </c>
      <c r="H146" s="273">
        <v>154713</v>
      </c>
    </row>
    <row r="147" spans="2:8">
      <c r="B147" s="273" t="s">
        <v>10564</v>
      </c>
      <c r="C147" s="273" t="s">
        <v>10571</v>
      </c>
      <c r="D147" s="658"/>
      <c r="E147" s="277"/>
      <c r="F147" s="658">
        <v>14175</v>
      </c>
      <c r="G147" s="278" t="s">
        <v>5034</v>
      </c>
      <c r="H147" s="273">
        <v>142353</v>
      </c>
    </row>
    <row r="148" spans="2:8">
      <c r="B148" s="273" t="s">
        <v>10565</v>
      </c>
      <c r="C148" s="273" t="s">
        <v>10572</v>
      </c>
      <c r="D148" s="658"/>
      <c r="E148" s="277"/>
      <c r="F148" s="658">
        <v>3780</v>
      </c>
      <c r="G148" s="278" t="s">
        <v>10577</v>
      </c>
      <c r="H148" s="273">
        <v>146133</v>
      </c>
    </row>
    <row r="149" spans="2:8">
      <c r="B149" s="273" t="s">
        <v>10565</v>
      </c>
      <c r="C149" s="273" t="s">
        <v>10573</v>
      </c>
      <c r="D149" s="658"/>
      <c r="E149" s="277"/>
      <c r="F149" s="658">
        <v>13500</v>
      </c>
      <c r="G149" s="278" t="s">
        <v>10578</v>
      </c>
      <c r="H149" s="273">
        <v>159633</v>
      </c>
    </row>
    <row r="150" spans="2:8">
      <c r="B150" s="273" t="s">
        <v>14875</v>
      </c>
      <c r="C150" s="273" t="s">
        <v>14881</v>
      </c>
      <c r="D150" s="658"/>
      <c r="E150" s="277"/>
      <c r="F150" s="658">
        <v>20475</v>
      </c>
      <c r="G150" s="278" t="s">
        <v>5046</v>
      </c>
      <c r="H150" s="273">
        <v>38050</v>
      </c>
    </row>
    <row r="151" spans="2:8">
      <c r="B151" s="273" t="s">
        <v>14876</v>
      </c>
      <c r="C151" s="273" t="s">
        <v>14882</v>
      </c>
      <c r="D151" s="658"/>
      <c r="E151" s="277"/>
      <c r="F151" s="658">
        <v>20475</v>
      </c>
      <c r="G151" s="278" t="s">
        <v>5053</v>
      </c>
      <c r="H151" s="273">
        <v>47057</v>
      </c>
    </row>
    <row r="152" spans="2:8">
      <c r="B152" s="273" t="s">
        <v>14876</v>
      </c>
      <c r="C152" s="273" t="s">
        <v>14883</v>
      </c>
      <c r="D152" s="658"/>
      <c r="E152" s="277"/>
      <c r="F152" s="658">
        <v>16380</v>
      </c>
      <c r="G152" s="278" t="s">
        <v>14892</v>
      </c>
      <c r="H152" s="273">
        <v>63437</v>
      </c>
    </row>
    <row r="153" spans="2:8">
      <c r="B153" s="273" t="s">
        <v>14876</v>
      </c>
      <c r="C153" s="273" t="s">
        <v>14884</v>
      </c>
      <c r="D153" s="658"/>
      <c r="E153" s="277"/>
      <c r="F153" s="658">
        <v>20475</v>
      </c>
      <c r="G153" s="278" t="s">
        <v>14893</v>
      </c>
      <c r="H153" s="273">
        <v>83912</v>
      </c>
    </row>
    <row r="154" spans="2:8">
      <c r="B154" s="273" t="s">
        <v>14877</v>
      </c>
      <c r="C154" s="273" t="s">
        <v>14885</v>
      </c>
      <c r="D154" s="658"/>
      <c r="E154" s="277"/>
      <c r="F154" s="658">
        <v>20475</v>
      </c>
      <c r="G154" s="278" t="s">
        <v>14894</v>
      </c>
      <c r="H154" s="273">
        <v>99455</v>
      </c>
    </row>
    <row r="155" spans="2:8">
      <c r="B155" s="273" t="s">
        <v>14878</v>
      </c>
      <c r="C155" s="273" t="s">
        <v>14886</v>
      </c>
      <c r="D155" s="658"/>
      <c r="E155" s="277"/>
      <c r="F155" s="658">
        <v>14175</v>
      </c>
      <c r="G155" s="278" t="s">
        <v>5051</v>
      </c>
      <c r="H155" s="273">
        <v>113630</v>
      </c>
    </row>
    <row r="156" spans="2:8">
      <c r="B156" s="273" t="s">
        <v>14878</v>
      </c>
      <c r="C156" s="273" t="s">
        <v>14887</v>
      </c>
      <c r="D156" s="658"/>
      <c r="E156" s="277"/>
      <c r="F156" s="658">
        <v>13500</v>
      </c>
      <c r="G156" s="278" t="s">
        <v>14895</v>
      </c>
      <c r="H156" s="273">
        <v>127130</v>
      </c>
    </row>
    <row r="157" spans="2:8">
      <c r="B157" s="273" t="s">
        <v>14878</v>
      </c>
      <c r="C157" s="273" t="s">
        <v>14888</v>
      </c>
      <c r="D157" s="658"/>
      <c r="E157" s="277"/>
      <c r="F157" s="658">
        <v>13500</v>
      </c>
      <c r="G157" s="278" t="s">
        <v>14896</v>
      </c>
      <c r="H157" s="273">
        <v>140630</v>
      </c>
    </row>
    <row r="158" spans="2:8">
      <c r="B158" s="273" t="s">
        <v>14878</v>
      </c>
      <c r="C158" s="273" t="s">
        <v>14889</v>
      </c>
      <c r="D158" s="658"/>
      <c r="E158" s="277"/>
      <c r="F158" s="658">
        <v>12600</v>
      </c>
      <c r="G158" s="278" t="s">
        <v>14897</v>
      </c>
      <c r="H158" s="273">
        <v>153230</v>
      </c>
    </row>
    <row r="159" spans="2:8">
      <c r="B159" s="273" t="s">
        <v>14879</v>
      </c>
      <c r="C159" s="273" t="s">
        <v>14890</v>
      </c>
      <c r="D159" s="658"/>
      <c r="E159" s="277"/>
      <c r="F159" s="658">
        <v>17325</v>
      </c>
      <c r="G159" s="278" t="s">
        <v>14898</v>
      </c>
      <c r="H159" s="273">
        <v>134607</v>
      </c>
    </row>
    <row r="160" spans="2:8">
      <c r="B160" s="273" t="s">
        <v>14880</v>
      </c>
      <c r="C160" s="273" t="s">
        <v>14891</v>
      </c>
      <c r="D160" s="658"/>
      <c r="E160" s="277"/>
      <c r="F160" s="658">
        <v>12600</v>
      </c>
      <c r="G160" s="278" t="s">
        <v>14899</v>
      </c>
      <c r="H160" s="273">
        <v>147207</v>
      </c>
    </row>
    <row r="161" spans="2:8">
      <c r="B161" s="273" t="s">
        <v>14917</v>
      </c>
      <c r="C161" s="273" t="s">
        <v>14922</v>
      </c>
      <c r="D161" s="658"/>
      <c r="E161" s="277"/>
      <c r="F161" s="658">
        <v>14175</v>
      </c>
      <c r="G161" s="278" t="s">
        <v>14927</v>
      </c>
      <c r="H161" s="273">
        <v>53026</v>
      </c>
    </row>
    <row r="162" spans="2:8">
      <c r="B162" s="273" t="s">
        <v>14918</v>
      </c>
      <c r="C162" s="273" t="s">
        <v>14923</v>
      </c>
      <c r="D162" s="658"/>
      <c r="E162" s="277"/>
      <c r="F162" s="658">
        <v>14175</v>
      </c>
      <c r="G162" s="278" t="s">
        <v>14928</v>
      </c>
      <c r="H162" s="273">
        <v>157000</v>
      </c>
    </row>
    <row r="163" spans="2:8">
      <c r="B163" s="273" t="s">
        <v>14919</v>
      </c>
      <c r="C163" s="273" t="s">
        <v>14924</v>
      </c>
      <c r="D163" s="658"/>
      <c r="E163" s="277"/>
      <c r="F163" s="658">
        <v>17325</v>
      </c>
      <c r="G163" s="278" t="s">
        <v>14929</v>
      </c>
      <c r="H163" s="273">
        <v>174325</v>
      </c>
    </row>
    <row r="164" spans="2:8">
      <c r="B164" s="273" t="s">
        <v>14920</v>
      </c>
      <c r="C164" s="273" t="s">
        <v>14925</v>
      </c>
      <c r="D164" s="658"/>
      <c r="E164" s="277"/>
      <c r="F164" s="658">
        <v>14175</v>
      </c>
      <c r="G164" s="278" t="s">
        <v>5028</v>
      </c>
      <c r="H164" s="273">
        <v>207718</v>
      </c>
    </row>
    <row r="165" spans="2:8">
      <c r="B165" s="273" t="s">
        <v>14921</v>
      </c>
      <c r="C165" s="273" t="s">
        <v>14926</v>
      </c>
      <c r="D165" s="658"/>
      <c r="E165" s="277"/>
      <c r="F165" s="658">
        <v>13230</v>
      </c>
      <c r="G165" s="278" t="s">
        <v>14930</v>
      </c>
      <c r="H165" s="273">
        <v>287975</v>
      </c>
    </row>
    <row r="166" spans="2:8">
      <c r="B166" s="273" t="s">
        <v>14921</v>
      </c>
      <c r="C166" s="273" t="s">
        <v>14950</v>
      </c>
      <c r="D166" s="658"/>
      <c r="E166" s="277"/>
      <c r="F166" s="658">
        <v>13230</v>
      </c>
      <c r="G166" s="278" t="s">
        <v>5055</v>
      </c>
      <c r="H166" s="273">
        <v>301205</v>
      </c>
    </row>
    <row r="167" spans="2:8">
      <c r="B167" s="273" t="s">
        <v>14945</v>
      </c>
      <c r="C167" s="273" t="s">
        <v>14957</v>
      </c>
      <c r="D167" s="658"/>
      <c r="E167" s="277"/>
      <c r="F167" s="658">
        <v>12600</v>
      </c>
      <c r="G167" s="278" t="s">
        <v>14958</v>
      </c>
      <c r="H167" s="273">
        <v>152847</v>
      </c>
    </row>
    <row r="168" spans="2:8">
      <c r="B168" s="273" t="s">
        <v>14946</v>
      </c>
      <c r="C168" s="273" t="s">
        <v>14956</v>
      </c>
      <c r="D168" s="658"/>
      <c r="E168" s="277"/>
      <c r="F168" s="658">
        <v>11970</v>
      </c>
      <c r="G168" s="278" t="s">
        <v>14959</v>
      </c>
      <c r="H168" s="273">
        <v>164817</v>
      </c>
    </row>
    <row r="169" spans="2:8">
      <c r="B169" s="273" t="s">
        <v>14947</v>
      </c>
      <c r="C169" s="273" t="s">
        <v>14955</v>
      </c>
      <c r="D169" s="658"/>
      <c r="E169" s="277"/>
      <c r="F169" s="658">
        <v>14175</v>
      </c>
      <c r="G169" s="278" t="s">
        <v>5060</v>
      </c>
      <c r="H169" s="273">
        <v>72147</v>
      </c>
    </row>
    <row r="170" spans="2:8">
      <c r="B170" s="273" t="s">
        <v>14947</v>
      </c>
      <c r="C170" s="273" t="s">
        <v>14951</v>
      </c>
      <c r="D170" s="658"/>
      <c r="E170" s="277"/>
      <c r="F170" s="658">
        <v>11970</v>
      </c>
      <c r="G170" s="278" t="s">
        <v>14960</v>
      </c>
      <c r="H170" s="273">
        <v>84117</v>
      </c>
    </row>
    <row r="171" spans="2:8">
      <c r="B171" s="273" t="s">
        <v>14949</v>
      </c>
      <c r="C171" s="273" t="s">
        <v>14952</v>
      </c>
      <c r="D171" s="658"/>
      <c r="E171" s="277"/>
      <c r="F171" s="658">
        <v>20475</v>
      </c>
      <c r="G171" s="278" t="s">
        <v>14961</v>
      </c>
      <c r="H171" s="273">
        <v>120942</v>
      </c>
    </row>
    <row r="172" spans="2:8">
      <c r="B172" s="273" t="s">
        <v>14948</v>
      </c>
      <c r="C172" s="273" t="s">
        <v>14954</v>
      </c>
      <c r="D172" s="658"/>
      <c r="E172" s="277"/>
      <c r="F172" s="658">
        <v>120000</v>
      </c>
      <c r="G172" s="278" t="s">
        <v>14962</v>
      </c>
      <c r="H172" s="273">
        <v>240942</v>
      </c>
    </row>
    <row r="173" spans="2:8">
      <c r="B173" s="273" t="s">
        <v>14949</v>
      </c>
      <c r="C173" s="273" t="s">
        <v>14953</v>
      </c>
      <c r="D173" s="658"/>
      <c r="E173" s="277"/>
      <c r="F173" s="658">
        <v>11340</v>
      </c>
      <c r="G173" s="278" t="s">
        <v>14963</v>
      </c>
      <c r="H173" s="273">
        <v>252282</v>
      </c>
    </row>
    <row r="174" spans="2:8">
      <c r="B174" s="273" t="s">
        <v>14983</v>
      </c>
      <c r="C174" s="273" t="s">
        <v>14988</v>
      </c>
      <c r="D174" s="658"/>
      <c r="E174" s="277"/>
      <c r="F174" s="658">
        <v>14175</v>
      </c>
      <c r="G174" s="278" t="s">
        <v>14994</v>
      </c>
      <c r="H174" s="273">
        <v>112802</v>
      </c>
    </row>
    <row r="175" spans="2:8">
      <c r="B175" s="273" t="s">
        <v>14984</v>
      </c>
      <c r="C175" s="273" t="s">
        <v>14989</v>
      </c>
      <c r="D175" s="658"/>
      <c r="E175" s="277"/>
      <c r="F175" s="658">
        <v>14175</v>
      </c>
      <c r="G175" s="278" t="s">
        <v>14995</v>
      </c>
      <c r="H175" s="273">
        <v>126977</v>
      </c>
    </row>
    <row r="176" spans="2:8">
      <c r="B176" s="273" t="s">
        <v>14984</v>
      </c>
      <c r="C176" s="273" t="s">
        <v>14990</v>
      </c>
      <c r="D176" s="658"/>
      <c r="E176" s="277"/>
      <c r="F176" s="658">
        <v>13500</v>
      </c>
      <c r="G176" s="278" t="s">
        <v>14996</v>
      </c>
      <c r="H176" s="273">
        <v>140477</v>
      </c>
    </row>
    <row r="177" spans="2:8">
      <c r="B177" s="273" t="s">
        <v>14985</v>
      </c>
      <c r="C177" s="273" t="s">
        <v>14991</v>
      </c>
      <c r="D177" s="658"/>
      <c r="E177" s="277"/>
      <c r="F177" s="658">
        <v>14175</v>
      </c>
      <c r="G177" s="278" t="s">
        <v>5045</v>
      </c>
      <c r="H177" s="273">
        <v>37839</v>
      </c>
    </row>
    <row r="178" spans="2:8">
      <c r="B178" s="273" t="s">
        <v>14986</v>
      </c>
      <c r="C178" s="273" t="s">
        <v>14992</v>
      </c>
      <c r="D178" s="658"/>
      <c r="E178" s="277"/>
      <c r="F178" s="658">
        <v>20475</v>
      </c>
      <c r="G178" s="278" t="s">
        <v>5062</v>
      </c>
      <c r="H178" s="273">
        <v>97085</v>
      </c>
    </row>
    <row r="179" spans="2:8">
      <c r="B179" s="273" t="s">
        <v>14987</v>
      </c>
      <c r="C179" s="273" t="s">
        <v>14993</v>
      </c>
      <c r="D179" s="658"/>
      <c r="E179" s="277"/>
      <c r="F179" s="658">
        <v>20475</v>
      </c>
      <c r="G179" s="278" t="s">
        <v>5065</v>
      </c>
      <c r="H179" s="273">
        <v>117560</v>
      </c>
    </row>
    <row r="180" spans="2:8">
      <c r="B180" s="273" t="s">
        <v>15013</v>
      </c>
      <c r="C180" s="273" t="s">
        <v>15022</v>
      </c>
      <c r="D180" s="658"/>
      <c r="E180" s="277"/>
      <c r="F180" s="658">
        <v>22680</v>
      </c>
      <c r="G180" s="278" t="s">
        <v>15032</v>
      </c>
      <c r="H180" s="273">
        <v>97898</v>
      </c>
    </row>
    <row r="181" spans="2:8">
      <c r="B181" s="273" t="s">
        <v>15014</v>
      </c>
      <c r="C181" s="273" t="s">
        <v>15023</v>
      </c>
      <c r="D181" s="658"/>
      <c r="E181" s="277"/>
      <c r="F181" s="658">
        <v>20475</v>
      </c>
      <c r="G181" s="278" t="s">
        <v>5059</v>
      </c>
      <c r="H181" s="273">
        <v>223397</v>
      </c>
    </row>
    <row r="182" spans="2:8">
      <c r="B182" s="273" t="s">
        <v>15015</v>
      </c>
      <c r="C182" s="273" t="s">
        <v>15024</v>
      </c>
      <c r="D182" s="658"/>
      <c r="E182" s="277"/>
      <c r="F182" s="658">
        <v>20475</v>
      </c>
      <c r="G182" s="278" t="s">
        <v>15033</v>
      </c>
      <c r="H182" s="273">
        <v>239866</v>
      </c>
    </row>
    <row r="183" spans="2:8">
      <c r="B183" s="273" t="s">
        <v>15016</v>
      </c>
      <c r="C183" s="273" t="s">
        <v>15025</v>
      </c>
      <c r="D183" s="658"/>
      <c r="E183" s="277"/>
      <c r="F183" s="658">
        <v>20475</v>
      </c>
      <c r="G183" s="278" t="s">
        <v>5063</v>
      </c>
      <c r="H183" s="273">
        <v>260341</v>
      </c>
    </row>
    <row r="184" spans="2:8">
      <c r="B184" s="273" t="s">
        <v>15017</v>
      </c>
      <c r="C184" s="273" t="s">
        <v>15026</v>
      </c>
      <c r="D184" s="658"/>
      <c r="E184" s="277"/>
      <c r="F184" s="658">
        <v>16380</v>
      </c>
      <c r="G184" s="278" t="s">
        <v>15034</v>
      </c>
      <c r="H184" s="273">
        <v>276721</v>
      </c>
    </row>
    <row r="185" spans="2:8">
      <c r="B185" s="273" t="s">
        <v>15018</v>
      </c>
      <c r="C185" s="273" t="s">
        <v>15027</v>
      </c>
      <c r="D185" s="658"/>
      <c r="E185" s="277"/>
      <c r="F185" s="658">
        <v>13500</v>
      </c>
      <c r="G185" s="278" t="s">
        <v>5054</v>
      </c>
      <c r="H185" s="273">
        <v>283709</v>
      </c>
    </row>
    <row r="186" spans="2:8">
      <c r="B186" s="273" t="s">
        <v>15019</v>
      </c>
      <c r="C186" s="273" t="s">
        <v>15028</v>
      </c>
      <c r="D186" s="658"/>
      <c r="E186" s="277"/>
      <c r="F186" s="658">
        <v>14175</v>
      </c>
      <c r="G186" s="278" t="s">
        <v>15035</v>
      </c>
      <c r="H186" s="273">
        <v>297884</v>
      </c>
    </row>
    <row r="187" spans="2:8">
      <c r="B187" s="273" t="s">
        <v>15018</v>
      </c>
      <c r="C187" s="273" t="s">
        <v>15029</v>
      </c>
      <c r="D187" s="658"/>
      <c r="E187" s="277"/>
      <c r="F187" s="658">
        <v>12600</v>
      </c>
      <c r="G187" s="278" t="s">
        <v>15036</v>
      </c>
      <c r="H187" s="273">
        <v>310484</v>
      </c>
    </row>
    <row r="188" spans="2:8">
      <c r="B188" s="273" t="s">
        <v>15020</v>
      </c>
      <c r="C188" s="273" t="s">
        <v>15030</v>
      </c>
      <c r="D188" s="658"/>
      <c r="E188" s="277"/>
      <c r="F188" s="658">
        <v>12600</v>
      </c>
      <c r="G188" s="278" t="s">
        <v>15037</v>
      </c>
      <c r="H188" s="273">
        <v>288103</v>
      </c>
    </row>
    <row r="189" spans="2:8">
      <c r="B189" s="273" t="s">
        <v>15021</v>
      </c>
      <c r="C189" s="273" t="s">
        <v>15031</v>
      </c>
      <c r="D189" s="658"/>
      <c r="E189" s="277"/>
      <c r="F189" s="658">
        <v>17325</v>
      </c>
      <c r="G189" s="278" t="s">
        <v>15038</v>
      </c>
      <c r="H189" s="273">
        <v>305428</v>
      </c>
    </row>
    <row r="190" spans="2:8">
      <c r="B190" s="273" t="s">
        <v>15054</v>
      </c>
      <c r="C190" s="273" t="s">
        <v>15059</v>
      </c>
      <c r="D190" s="658"/>
      <c r="E190" s="277"/>
      <c r="F190" s="658">
        <v>14175</v>
      </c>
      <c r="G190" s="278" t="s">
        <v>5056</v>
      </c>
      <c r="H190" s="273">
        <v>205760</v>
      </c>
    </row>
    <row r="191" spans="2:8">
      <c r="B191" s="273" t="s">
        <v>15055</v>
      </c>
      <c r="C191" s="273" t="s">
        <v>15060</v>
      </c>
      <c r="D191" s="658"/>
      <c r="E191" s="277"/>
      <c r="F191" s="658">
        <v>14175</v>
      </c>
      <c r="G191" s="278" t="s">
        <v>5052</v>
      </c>
      <c r="H191" s="273">
        <v>219935</v>
      </c>
    </row>
    <row r="192" spans="2:8">
      <c r="B192" s="273" t="s">
        <v>15055</v>
      </c>
      <c r="C192" s="273" t="s">
        <v>15061</v>
      </c>
      <c r="D192" s="658"/>
      <c r="E192" s="277"/>
      <c r="F192" s="658">
        <v>14175</v>
      </c>
      <c r="G192" s="278" t="s">
        <v>5058</v>
      </c>
      <c r="H192" s="273">
        <v>234110</v>
      </c>
    </row>
    <row r="193" spans="2:8">
      <c r="B193" s="273" t="s">
        <v>15056</v>
      </c>
      <c r="C193" s="273" t="s">
        <v>15062</v>
      </c>
      <c r="D193" s="658"/>
      <c r="E193" s="277"/>
      <c r="F193" s="658">
        <v>17325</v>
      </c>
      <c r="G193" s="278" t="s">
        <v>15067</v>
      </c>
      <c r="H193" s="273">
        <v>81061</v>
      </c>
    </row>
    <row r="194" spans="2:8">
      <c r="B194" s="273" t="s">
        <v>15056</v>
      </c>
      <c r="C194" s="273" t="s">
        <v>15063</v>
      </c>
      <c r="D194" s="658"/>
      <c r="E194" s="277"/>
      <c r="F194" s="658">
        <v>14175</v>
      </c>
      <c r="G194" s="278" t="s">
        <v>15068</v>
      </c>
      <c r="H194" s="273">
        <v>95236</v>
      </c>
    </row>
    <row r="195" spans="2:8">
      <c r="B195" s="273" t="s">
        <v>15057</v>
      </c>
      <c r="C195" s="273" t="s">
        <v>15064</v>
      </c>
      <c r="D195" s="658"/>
      <c r="E195" s="277"/>
      <c r="F195" s="658">
        <v>13230</v>
      </c>
      <c r="G195" s="278" t="s">
        <v>15069</v>
      </c>
      <c r="H195" s="273">
        <v>107048</v>
      </c>
    </row>
    <row r="196" spans="2:8">
      <c r="B196" s="273" t="s">
        <v>15058</v>
      </c>
      <c r="C196" s="273" t="s">
        <v>15065</v>
      </c>
      <c r="D196" s="658"/>
      <c r="E196" s="277"/>
      <c r="F196" s="658">
        <v>13230</v>
      </c>
      <c r="G196" s="278" t="s">
        <v>15070</v>
      </c>
      <c r="H196" s="273">
        <v>133936</v>
      </c>
    </row>
    <row r="197" spans="2:8">
      <c r="B197" s="273" t="s">
        <v>10186</v>
      </c>
      <c r="C197" s="273" t="s">
        <v>15066</v>
      </c>
      <c r="D197" s="658"/>
      <c r="E197" s="277"/>
      <c r="F197" s="658">
        <v>11970</v>
      </c>
      <c r="G197" s="278" t="s">
        <v>15071</v>
      </c>
      <c r="H197" s="273">
        <v>145906</v>
      </c>
    </row>
    <row r="198" spans="2:8">
      <c r="B198" s="273" t="s">
        <v>10462</v>
      </c>
      <c r="C198" s="277" t="s">
        <v>10467</v>
      </c>
      <c r="D198" s="658">
        <v>1468</v>
      </c>
      <c r="E198" s="277" t="s">
        <v>10467</v>
      </c>
      <c r="F198" s="658"/>
      <c r="G198" s="278"/>
      <c r="H198" s="273">
        <v>194538</v>
      </c>
    </row>
    <row r="199" spans="2:8">
      <c r="B199" s="273" t="s">
        <v>10495</v>
      </c>
      <c r="C199" s="277" t="s">
        <v>10534</v>
      </c>
      <c r="D199" s="658">
        <v>1468</v>
      </c>
      <c r="E199" s="277" t="s">
        <v>10534</v>
      </c>
      <c r="F199" s="658"/>
      <c r="G199" s="278"/>
      <c r="H199" s="273">
        <v>234333</v>
      </c>
    </row>
    <row r="200" spans="2:8">
      <c r="B200" s="273" t="s">
        <v>10535</v>
      </c>
      <c r="C200" s="277" t="s">
        <v>10536</v>
      </c>
      <c r="D200" s="658">
        <v>1468</v>
      </c>
      <c r="E200" s="277" t="s">
        <v>10536</v>
      </c>
      <c r="F200" s="658"/>
      <c r="G200" s="278"/>
      <c r="H200" s="273">
        <v>149488</v>
      </c>
    </row>
    <row r="201" spans="2:8">
      <c r="B201" s="273" t="s">
        <v>10579</v>
      </c>
      <c r="C201" s="277" t="s">
        <v>10580</v>
      </c>
      <c r="D201" s="658">
        <v>1468</v>
      </c>
      <c r="E201" s="277" t="s">
        <v>10580</v>
      </c>
      <c r="F201" s="658"/>
      <c r="G201" s="278"/>
      <c r="H201" s="273">
        <v>153245</v>
      </c>
    </row>
    <row r="202" spans="2:8">
      <c r="B202" s="273" t="s">
        <v>14900</v>
      </c>
      <c r="C202" s="277" t="s">
        <v>14901</v>
      </c>
      <c r="D202" s="658">
        <v>1468</v>
      </c>
      <c r="E202" s="277" t="s">
        <v>14901</v>
      </c>
      <c r="F202" s="658"/>
      <c r="G202" s="278"/>
      <c r="H202" s="273">
        <v>36582</v>
      </c>
    </row>
    <row r="203" spans="2:8">
      <c r="B203" s="273" t="s">
        <v>14935</v>
      </c>
      <c r="C203" s="277" t="s">
        <v>14936</v>
      </c>
      <c r="D203" s="658">
        <v>1468</v>
      </c>
      <c r="E203" s="277" t="s">
        <v>14936</v>
      </c>
      <c r="F203" s="658"/>
      <c r="G203" s="278"/>
      <c r="H203" s="273">
        <v>172857</v>
      </c>
    </row>
    <row r="204" spans="2:8">
      <c r="B204" s="273" t="s">
        <v>14981</v>
      </c>
      <c r="C204" s="277" t="s">
        <v>14982</v>
      </c>
      <c r="D204" s="658">
        <v>1468</v>
      </c>
      <c r="E204" s="277" t="s">
        <v>14982</v>
      </c>
      <c r="F204" s="658"/>
      <c r="G204" s="278"/>
      <c r="H204" s="273">
        <v>98627</v>
      </c>
    </row>
    <row r="205" spans="2:8">
      <c r="B205" s="273" t="s">
        <v>15044</v>
      </c>
      <c r="C205" s="277" t="s">
        <v>15045</v>
      </c>
      <c r="D205" s="658">
        <v>1468</v>
      </c>
      <c r="E205" s="277" t="s">
        <v>15045</v>
      </c>
      <c r="F205" s="658"/>
      <c r="G205" s="278"/>
      <c r="H205" s="273">
        <v>270209</v>
      </c>
    </row>
    <row r="206" spans="2:8">
      <c r="B206" s="273" t="s">
        <v>15076</v>
      </c>
      <c r="C206" s="277" t="s">
        <v>15077</v>
      </c>
      <c r="D206" s="658">
        <v>1468</v>
      </c>
      <c r="E206" s="277" t="s">
        <v>15077</v>
      </c>
      <c r="F206" s="658"/>
      <c r="G206" s="278"/>
      <c r="H206" s="273">
        <v>93818</v>
      </c>
    </row>
    <row r="207" spans="2:8">
      <c r="B207" s="273" t="s">
        <v>10266</v>
      </c>
      <c r="C207" s="273" t="s">
        <v>1283</v>
      </c>
      <c r="D207" s="658">
        <v>16800</v>
      </c>
      <c r="E207" s="277" t="s">
        <v>5014</v>
      </c>
      <c r="F207" s="658"/>
      <c r="G207" s="278"/>
      <c r="H207" s="273">
        <v>182850</v>
      </c>
    </row>
    <row r="208" spans="2:8">
      <c r="B208" s="273" t="s">
        <v>10439</v>
      </c>
      <c r="C208" s="273" t="s">
        <v>1283</v>
      </c>
      <c r="D208" s="658">
        <v>92120</v>
      </c>
      <c r="E208" s="277" t="s">
        <v>9533</v>
      </c>
      <c r="F208" s="658"/>
      <c r="G208" s="278"/>
      <c r="H208" s="273">
        <v>254947</v>
      </c>
    </row>
    <row r="209" spans="2:8">
      <c r="B209" s="273" t="s">
        <v>10461</v>
      </c>
      <c r="C209" s="273" t="s">
        <v>1283</v>
      </c>
      <c r="D209" s="658">
        <v>6600</v>
      </c>
      <c r="E209" s="277" t="s">
        <v>5014</v>
      </c>
      <c r="F209" s="658"/>
      <c r="G209" s="278"/>
      <c r="H209" s="273">
        <v>196006</v>
      </c>
    </row>
    <row r="210" spans="2:8">
      <c r="B210" s="273" t="s">
        <v>10521</v>
      </c>
      <c r="C210" s="273" t="s">
        <v>1283</v>
      </c>
      <c r="D210" s="686">
        <v>37960</v>
      </c>
      <c r="E210" s="687" t="s">
        <v>10522</v>
      </c>
      <c r="F210" s="658"/>
      <c r="G210" s="278"/>
      <c r="H210" s="273">
        <v>162008</v>
      </c>
    </row>
    <row r="211" spans="2:8">
      <c r="B211" s="273" t="s">
        <v>10496</v>
      </c>
      <c r="C211" s="273" t="s">
        <v>1283</v>
      </c>
      <c r="D211" s="686">
        <v>30</v>
      </c>
      <c r="E211" s="687" t="s">
        <v>10522</v>
      </c>
      <c r="F211" s="658"/>
      <c r="G211" s="278"/>
      <c r="H211" s="273">
        <v>162008</v>
      </c>
    </row>
    <row r="212" spans="2:8">
      <c r="B212" s="273" t="s">
        <v>10583</v>
      </c>
      <c r="C212" s="273" t="s">
        <v>1283</v>
      </c>
      <c r="D212" s="658">
        <v>20000</v>
      </c>
      <c r="E212" s="277" t="s">
        <v>10584</v>
      </c>
      <c r="F212" s="658"/>
      <c r="G212" s="278"/>
      <c r="H212" s="273">
        <v>128178</v>
      </c>
    </row>
    <row r="213" spans="2:8">
      <c r="B213" s="273" t="s">
        <v>14944</v>
      </c>
      <c r="C213" s="273" t="s">
        <v>1283</v>
      </c>
      <c r="D213" s="658">
        <v>12000</v>
      </c>
      <c r="E213" s="277" t="s">
        <v>5014</v>
      </c>
      <c r="F213" s="658"/>
      <c r="G213" s="278"/>
      <c r="H213" s="273">
        <v>274745</v>
      </c>
    </row>
    <row r="214" spans="2:8">
      <c r="B214" s="273" t="s">
        <v>14965</v>
      </c>
      <c r="C214" s="273" t="s">
        <v>1283</v>
      </c>
      <c r="D214" s="658">
        <v>130010</v>
      </c>
      <c r="E214" s="277" t="s">
        <v>9533</v>
      </c>
      <c r="F214" s="658"/>
      <c r="G214" s="278"/>
      <c r="H214" s="273">
        <v>140247</v>
      </c>
    </row>
    <row r="215" spans="2:8">
      <c r="B215" s="273" t="s">
        <v>14978</v>
      </c>
      <c r="C215" s="273" t="s">
        <v>1283</v>
      </c>
      <c r="D215" s="658">
        <v>150010</v>
      </c>
      <c r="E215" s="277" t="s">
        <v>9533</v>
      </c>
      <c r="F215" s="658"/>
      <c r="G215" s="278"/>
      <c r="H215" s="273">
        <v>105010</v>
      </c>
    </row>
    <row r="216" spans="2:8">
      <c r="B216" s="273" t="s">
        <v>14998</v>
      </c>
      <c r="C216" s="273" t="s">
        <v>1283</v>
      </c>
      <c r="D216" s="658">
        <v>4010</v>
      </c>
      <c r="E216" s="277" t="s">
        <v>9457</v>
      </c>
      <c r="F216" s="658"/>
      <c r="G216" s="278"/>
      <c r="H216" s="273">
        <v>105519</v>
      </c>
    </row>
    <row r="217" spans="2:8">
      <c r="B217" s="273" t="s">
        <v>15004</v>
      </c>
      <c r="C217" s="273" t="s">
        <v>1283</v>
      </c>
      <c r="D217" s="658">
        <v>7004</v>
      </c>
      <c r="E217" s="277" t="s">
        <v>9533</v>
      </c>
      <c r="F217" s="658"/>
      <c r="G217" s="278"/>
      <c r="H217" s="273">
        <v>13520</v>
      </c>
    </row>
    <row r="218" spans="2:8" s="562" customFormat="1">
      <c r="B218" s="273" t="s">
        <v>15007</v>
      </c>
      <c r="C218" s="273" t="s">
        <v>1283</v>
      </c>
      <c r="D218" s="658">
        <v>7510</v>
      </c>
      <c r="E218" s="277" t="s">
        <v>9457</v>
      </c>
      <c r="F218" s="658"/>
      <c r="G218" s="278"/>
      <c r="H218" s="273">
        <v>1010</v>
      </c>
    </row>
    <row r="219" spans="2:8">
      <c r="B219" s="273" t="s">
        <v>15014</v>
      </c>
      <c r="C219" s="273" t="s">
        <v>1283</v>
      </c>
      <c r="D219" s="658">
        <v>18171</v>
      </c>
      <c r="E219" s="277" t="s">
        <v>9533</v>
      </c>
      <c r="F219" s="658"/>
      <c r="G219" s="278"/>
      <c r="H219" s="273">
        <v>205226</v>
      </c>
    </row>
    <row r="220" spans="2:8">
      <c r="B220" s="273" t="s">
        <v>15074</v>
      </c>
      <c r="C220" s="273" t="s">
        <v>1283</v>
      </c>
      <c r="D220" s="658">
        <v>160000</v>
      </c>
      <c r="E220" s="277" t="s">
        <v>9533</v>
      </c>
      <c r="F220" s="658"/>
      <c r="G220" s="278"/>
      <c r="H220" s="273">
        <v>63736</v>
      </c>
    </row>
    <row r="221" spans="2:8">
      <c r="B221" s="273" t="s">
        <v>10415</v>
      </c>
      <c r="C221" s="273" t="s">
        <v>1283</v>
      </c>
      <c r="D221" s="658">
        <v>4090</v>
      </c>
      <c r="E221" s="277" t="s">
        <v>5068</v>
      </c>
      <c r="F221" s="658"/>
      <c r="G221" s="278"/>
      <c r="H221" s="273">
        <v>73159</v>
      </c>
    </row>
    <row r="222" spans="2:8">
      <c r="B222" s="273" t="s">
        <v>10343</v>
      </c>
      <c r="C222" s="273" t="s">
        <v>1283</v>
      </c>
      <c r="D222" s="658"/>
      <c r="E222" s="277"/>
      <c r="F222" s="658">
        <v>4410</v>
      </c>
      <c r="G222" s="278" t="s">
        <v>10349</v>
      </c>
      <c r="H222" s="273">
        <v>69969</v>
      </c>
    </row>
    <row r="223" spans="2:8">
      <c r="B223" s="273" t="s">
        <v>10343</v>
      </c>
      <c r="C223" s="273" t="s">
        <v>1283</v>
      </c>
      <c r="D223" s="658"/>
      <c r="E223" s="277"/>
      <c r="F223" s="658">
        <v>16365</v>
      </c>
      <c r="G223" s="278" t="s">
        <v>10350</v>
      </c>
      <c r="H223" s="273">
        <v>86334</v>
      </c>
    </row>
    <row r="224" spans="2:8">
      <c r="B224" s="273" t="s">
        <v>10351</v>
      </c>
      <c r="C224" s="273" t="s">
        <v>1283</v>
      </c>
      <c r="D224" s="658"/>
      <c r="E224" s="277"/>
      <c r="F224" s="658">
        <v>13485</v>
      </c>
      <c r="G224" s="278" t="s">
        <v>10352</v>
      </c>
      <c r="H224" s="273">
        <v>99819</v>
      </c>
    </row>
    <row r="225" spans="2:8">
      <c r="B225" s="273" t="s">
        <v>10358</v>
      </c>
      <c r="C225" s="273" t="s">
        <v>1283</v>
      </c>
      <c r="D225" s="658"/>
      <c r="E225" s="277"/>
      <c r="F225" s="658">
        <v>4410</v>
      </c>
      <c r="G225" s="278" t="s">
        <v>10359</v>
      </c>
      <c r="H225" s="273">
        <v>127738</v>
      </c>
    </row>
    <row r="226" spans="2:8">
      <c r="B226" s="273" t="s">
        <v>10189</v>
      </c>
      <c r="C226" s="273" t="s">
        <v>1283</v>
      </c>
      <c r="D226" s="658"/>
      <c r="E226" s="277"/>
      <c r="F226" s="658">
        <v>4410</v>
      </c>
      <c r="G226" s="278" t="s">
        <v>10418</v>
      </c>
      <c r="H226" s="273">
        <v>59782</v>
      </c>
    </row>
    <row r="227" spans="2:8">
      <c r="B227" s="273" t="s">
        <v>10422</v>
      </c>
      <c r="C227" s="273" t="s">
        <v>1283</v>
      </c>
      <c r="D227" s="658"/>
      <c r="E227" s="277"/>
      <c r="F227" s="658">
        <v>63000</v>
      </c>
      <c r="G227" s="278" t="s">
        <v>10437</v>
      </c>
      <c r="H227" s="273">
        <v>307507</v>
      </c>
    </row>
    <row r="228" spans="2:8">
      <c r="B228" s="273" t="s">
        <v>10422</v>
      </c>
      <c r="C228" s="273" t="s">
        <v>1283</v>
      </c>
      <c r="D228" s="658"/>
      <c r="E228" s="277"/>
      <c r="F228" s="658">
        <v>14165</v>
      </c>
      <c r="G228" s="278" t="s">
        <v>5020</v>
      </c>
      <c r="H228" s="273">
        <v>321672</v>
      </c>
    </row>
    <row r="229" spans="2:8">
      <c r="B229" s="273" t="s">
        <v>10440</v>
      </c>
      <c r="C229" s="273" t="s">
        <v>1283</v>
      </c>
      <c r="D229" s="658"/>
      <c r="E229" s="277"/>
      <c r="F229" s="658">
        <v>14165</v>
      </c>
      <c r="G229" s="278" t="s">
        <v>10441</v>
      </c>
      <c r="H229" s="273">
        <v>283287</v>
      </c>
    </row>
    <row r="230" spans="2:8">
      <c r="B230" s="273" t="s">
        <v>10457</v>
      </c>
      <c r="C230" s="273" t="s">
        <v>1283</v>
      </c>
      <c r="D230" s="658"/>
      <c r="E230" s="277"/>
      <c r="F230" s="658">
        <v>16365</v>
      </c>
      <c r="G230" s="278" t="s">
        <v>10459</v>
      </c>
      <c r="H230" s="273">
        <v>205577</v>
      </c>
    </row>
    <row r="231" spans="2:8">
      <c r="B231" s="273" t="s">
        <v>10458</v>
      </c>
      <c r="C231" s="273" t="s">
        <v>1283</v>
      </c>
      <c r="D231" s="658"/>
      <c r="E231" s="277"/>
      <c r="F231" s="658">
        <v>4410</v>
      </c>
      <c r="G231" s="278" t="s">
        <v>5031</v>
      </c>
      <c r="H231" s="273">
        <v>209987</v>
      </c>
    </row>
    <row r="232" spans="2:8">
      <c r="B232" s="273" t="s">
        <v>10190</v>
      </c>
      <c r="C232" s="273" t="s">
        <v>1283</v>
      </c>
      <c r="D232" s="658"/>
      <c r="E232" s="277"/>
      <c r="F232" s="658">
        <v>14000</v>
      </c>
      <c r="G232" s="278" t="s">
        <v>10470</v>
      </c>
      <c r="H232" s="273">
        <v>75961</v>
      </c>
    </row>
    <row r="233" spans="2:8">
      <c r="B233" s="273" t="s">
        <v>10491</v>
      </c>
      <c r="C233" s="273" t="s">
        <v>1283</v>
      </c>
      <c r="D233" s="658"/>
      <c r="E233" s="277"/>
      <c r="F233" s="658">
        <v>4410</v>
      </c>
      <c r="G233" s="278" t="s">
        <v>5037</v>
      </c>
      <c r="H233" s="273">
        <v>135136</v>
      </c>
    </row>
    <row r="234" spans="2:8">
      <c r="B234" s="273" t="s">
        <v>10492</v>
      </c>
      <c r="C234" s="273" t="s">
        <v>1283</v>
      </c>
      <c r="D234" s="658"/>
      <c r="E234" s="277"/>
      <c r="F234" s="658">
        <v>13485</v>
      </c>
      <c r="G234" s="278" t="s">
        <v>5021</v>
      </c>
      <c r="H234" s="273">
        <v>148621</v>
      </c>
    </row>
    <row r="235" spans="2:8">
      <c r="B235" s="273" t="s">
        <v>10530</v>
      </c>
      <c r="C235" s="273" t="s">
        <v>1283</v>
      </c>
      <c r="D235" s="658"/>
      <c r="E235" s="277"/>
      <c r="F235" s="658">
        <v>4410</v>
      </c>
      <c r="G235" s="278" t="s">
        <v>5042</v>
      </c>
      <c r="H235" s="273">
        <v>98862</v>
      </c>
    </row>
    <row r="236" spans="2:8">
      <c r="B236" s="273" t="s">
        <v>10533</v>
      </c>
      <c r="C236" s="273" t="s">
        <v>1283</v>
      </c>
      <c r="D236" s="658"/>
      <c r="E236" s="277"/>
      <c r="F236" s="658">
        <v>14165</v>
      </c>
      <c r="G236" s="278" t="s">
        <v>5050</v>
      </c>
      <c r="H236" s="273">
        <v>150956</v>
      </c>
    </row>
    <row r="237" spans="2:8">
      <c r="B237" s="273" t="s">
        <v>10537</v>
      </c>
      <c r="C237" s="273" t="s">
        <v>1283</v>
      </c>
      <c r="D237" s="658"/>
      <c r="E237" s="277"/>
      <c r="F237" s="658">
        <v>14165</v>
      </c>
      <c r="G237" s="278" t="s">
        <v>10538</v>
      </c>
      <c r="H237" s="273">
        <v>177828</v>
      </c>
    </row>
    <row r="238" spans="2:8">
      <c r="B238" s="273" t="s">
        <v>10556</v>
      </c>
      <c r="C238" s="273" t="s">
        <v>1283</v>
      </c>
      <c r="D238" s="658"/>
      <c r="E238" s="277"/>
      <c r="F238" s="658">
        <v>4410</v>
      </c>
      <c r="G238" s="278" t="s">
        <v>10557</v>
      </c>
      <c r="H238" s="273">
        <v>71113</v>
      </c>
    </row>
    <row r="239" spans="2:8">
      <c r="B239" s="273" t="s">
        <v>10558</v>
      </c>
      <c r="C239" s="273" t="s">
        <v>1283</v>
      </c>
      <c r="D239" s="658"/>
      <c r="E239" s="277"/>
      <c r="F239" s="658">
        <v>16350</v>
      </c>
      <c r="G239" s="278" t="s">
        <v>10559</v>
      </c>
      <c r="H239" s="273">
        <v>87463</v>
      </c>
    </row>
    <row r="240" spans="2:8">
      <c r="B240" s="273" t="s">
        <v>10562</v>
      </c>
      <c r="C240" s="273" t="s">
        <v>1283</v>
      </c>
      <c r="D240" s="658"/>
      <c r="E240" s="277"/>
      <c r="F240" s="658">
        <v>26000</v>
      </c>
      <c r="G240" s="278" t="s">
        <v>10470</v>
      </c>
      <c r="H240" s="273">
        <v>83523</v>
      </c>
    </row>
    <row r="241" spans="2:8">
      <c r="B241" s="273" t="s">
        <v>10592</v>
      </c>
      <c r="C241" s="273" t="s">
        <v>1283</v>
      </c>
      <c r="D241" s="658"/>
      <c r="E241" s="277"/>
      <c r="F241" s="658">
        <v>4410</v>
      </c>
      <c r="G241" s="278" t="s">
        <v>5049</v>
      </c>
      <c r="H241" s="273">
        <v>12709</v>
      </c>
    </row>
    <row r="242" spans="2:8">
      <c r="B242" s="273" t="s">
        <v>14873</v>
      </c>
      <c r="C242" s="273" t="s">
        <v>1283</v>
      </c>
      <c r="D242" s="658"/>
      <c r="E242" s="277"/>
      <c r="F242" s="658">
        <v>13485</v>
      </c>
      <c r="G242" s="278" t="s">
        <v>5029</v>
      </c>
      <c r="H242" s="273">
        <v>26194</v>
      </c>
    </row>
    <row r="243" spans="2:8">
      <c r="B243" s="273" t="s">
        <v>14914</v>
      </c>
      <c r="C243" s="273" t="s">
        <v>1283</v>
      </c>
      <c r="D243" s="658"/>
      <c r="E243" s="277"/>
      <c r="F243" s="658">
        <v>4410</v>
      </c>
      <c r="G243" s="278" t="s">
        <v>14915</v>
      </c>
      <c r="H243" s="273">
        <v>58368</v>
      </c>
    </row>
    <row r="244" spans="2:8">
      <c r="B244" s="273" t="s">
        <v>14932</v>
      </c>
      <c r="C244" s="273" t="s">
        <v>1283</v>
      </c>
      <c r="D244" s="658"/>
      <c r="E244" s="277"/>
      <c r="F244" s="658">
        <v>14165</v>
      </c>
      <c r="G244" s="278" t="s">
        <v>5057</v>
      </c>
      <c r="H244" s="273">
        <v>58825</v>
      </c>
    </row>
    <row r="245" spans="2:8">
      <c r="B245" s="273" t="s">
        <v>14933</v>
      </c>
      <c r="C245" s="273" t="s">
        <v>1283</v>
      </c>
      <c r="D245" s="658"/>
      <c r="E245" s="277"/>
      <c r="F245" s="658">
        <v>84000</v>
      </c>
      <c r="G245" s="278" t="s">
        <v>14934</v>
      </c>
      <c r="H245" s="273">
        <v>142825</v>
      </c>
    </row>
    <row r="246" spans="2:8">
      <c r="B246" s="273" t="s">
        <v>14937</v>
      </c>
      <c r="C246" s="273" t="s">
        <v>1283</v>
      </c>
      <c r="D246" s="658"/>
      <c r="E246" s="277"/>
      <c r="F246" s="658">
        <v>45360</v>
      </c>
      <c r="G246" s="278" t="s">
        <v>14938</v>
      </c>
      <c r="H246" s="273">
        <v>218217</v>
      </c>
    </row>
    <row r="247" spans="2:8">
      <c r="B247" s="273" t="s">
        <v>14940</v>
      </c>
      <c r="C247" s="273" t="s">
        <v>1283</v>
      </c>
      <c r="D247" s="658"/>
      <c r="E247" s="277"/>
      <c r="F247" s="658">
        <v>84000</v>
      </c>
      <c r="G247" s="278" t="s">
        <v>14941</v>
      </c>
      <c r="H247" s="273">
        <v>291718</v>
      </c>
    </row>
    <row r="248" spans="2:8">
      <c r="B248" s="273" t="s">
        <v>14966</v>
      </c>
      <c r="C248" s="273" t="s">
        <v>1283</v>
      </c>
      <c r="D248" s="658"/>
      <c r="E248" s="277"/>
      <c r="F248" s="658">
        <v>4410</v>
      </c>
      <c r="G248" s="278" t="s">
        <v>5061</v>
      </c>
      <c r="H248" s="273">
        <v>169227</v>
      </c>
    </row>
    <row r="249" spans="2:8">
      <c r="B249" s="273" t="s">
        <v>14974</v>
      </c>
      <c r="C249" s="273" t="s">
        <v>1283</v>
      </c>
      <c r="D249" s="658"/>
      <c r="E249" s="277"/>
      <c r="F249" s="658">
        <v>16350</v>
      </c>
      <c r="G249" s="278" t="s">
        <v>14975</v>
      </c>
      <c r="H249" s="273">
        <v>100467</v>
      </c>
    </row>
    <row r="250" spans="2:8">
      <c r="B250" s="273" t="s">
        <v>14977</v>
      </c>
      <c r="C250" s="273" t="s">
        <v>1283</v>
      </c>
      <c r="D250" s="658"/>
      <c r="E250" s="277"/>
      <c r="F250" s="658">
        <v>14165</v>
      </c>
      <c r="G250" s="278" t="s">
        <v>5030</v>
      </c>
      <c r="H250" s="273">
        <v>255020</v>
      </c>
    </row>
    <row r="251" spans="2:8">
      <c r="B251" s="273" t="s">
        <v>15003</v>
      </c>
      <c r="C251" s="273" t="s">
        <v>1283</v>
      </c>
      <c r="D251" s="658"/>
      <c r="E251" s="277"/>
      <c r="F251" s="658">
        <v>4410</v>
      </c>
      <c r="G251" s="278" t="s">
        <v>5025</v>
      </c>
      <c r="H251" s="273">
        <v>31249</v>
      </c>
    </row>
    <row r="252" spans="2:8">
      <c r="B252" s="273" t="s">
        <v>15008</v>
      </c>
      <c r="C252" s="273" t="s">
        <v>1283</v>
      </c>
      <c r="D252" s="658"/>
      <c r="E252" s="277"/>
      <c r="F252" s="658">
        <v>75600</v>
      </c>
      <c r="G252" s="278" t="s">
        <v>15009</v>
      </c>
      <c r="H252" s="273">
        <v>76610</v>
      </c>
    </row>
    <row r="253" spans="2:8">
      <c r="B253" s="562" t="s">
        <v>15013</v>
      </c>
      <c r="C253" s="562" t="s">
        <v>1283</v>
      </c>
      <c r="D253" s="686"/>
      <c r="E253" s="687"/>
      <c r="F253" s="686">
        <v>113390</v>
      </c>
      <c r="G253" s="813" t="s">
        <v>9547</v>
      </c>
      <c r="H253" s="562">
        <v>202922</v>
      </c>
    </row>
    <row r="254" spans="2:8">
      <c r="B254" s="273" t="s">
        <v>15039</v>
      </c>
      <c r="C254" s="273" t="s">
        <v>1283</v>
      </c>
      <c r="D254" s="658"/>
      <c r="E254" s="277"/>
      <c r="F254" s="658">
        <v>14165</v>
      </c>
      <c r="G254" s="278" t="s">
        <v>15040</v>
      </c>
      <c r="H254" s="273">
        <v>219391</v>
      </c>
    </row>
    <row r="255" spans="2:8">
      <c r="B255" s="273" t="s">
        <v>15057</v>
      </c>
      <c r="C255" s="273" t="s">
        <v>1283</v>
      </c>
      <c r="D255" s="658"/>
      <c r="E255" s="277"/>
      <c r="F255" s="658">
        <v>14165</v>
      </c>
      <c r="G255" s="278" t="s">
        <v>15081</v>
      </c>
      <c r="H255" s="273">
        <v>121213</v>
      </c>
    </row>
    <row r="256" spans="2:8">
      <c r="B256" s="273" t="s">
        <v>15079</v>
      </c>
      <c r="C256" s="273" t="s">
        <v>1283</v>
      </c>
      <c r="D256" s="658"/>
      <c r="E256" s="277"/>
      <c r="F256" s="658">
        <v>4410</v>
      </c>
      <c r="G256" s="278" t="s">
        <v>5064</v>
      </c>
      <c r="H256" s="273">
        <v>120706</v>
      </c>
    </row>
    <row r="257" spans="2:8">
      <c r="B257" s="273" t="s">
        <v>10380</v>
      </c>
      <c r="C257" s="273" t="s">
        <v>10381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10460</v>
      </c>
      <c r="C258" s="273" t="s">
        <v>10382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10531</v>
      </c>
      <c r="C259" s="273" t="s">
        <v>10335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14874</v>
      </c>
      <c r="C260" s="273" t="s">
        <v>10336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14976</v>
      </c>
      <c r="C261" s="273" t="s">
        <v>10383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15055</v>
      </c>
      <c r="C262" s="273" t="s">
        <v>15072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10357</v>
      </c>
      <c r="C263" s="273" t="s">
        <v>10323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10392</v>
      </c>
      <c r="C264" s="273" t="s">
        <v>10324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10442</v>
      </c>
      <c r="C265" s="273" t="s">
        <v>10325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10463</v>
      </c>
      <c r="C266" s="273" t="s">
        <v>10326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10494</v>
      </c>
      <c r="C267" s="273" t="s">
        <v>10327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10581</v>
      </c>
      <c r="C268" s="273" t="s">
        <v>10328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10582</v>
      </c>
      <c r="C269" s="273" t="s">
        <v>10329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14903</v>
      </c>
      <c r="C270" s="273" t="s">
        <v>10330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14942</v>
      </c>
      <c r="C271" s="273" t="s">
        <v>10331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14979</v>
      </c>
      <c r="C272" s="273" t="s">
        <v>10332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15041</v>
      </c>
      <c r="C273" s="273" t="s">
        <v>10333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15078</v>
      </c>
      <c r="C274" s="273" t="s">
        <v>10334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10357</v>
      </c>
      <c r="C275" s="273" t="s">
        <v>10311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10392</v>
      </c>
      <c r="C276" s="273" t="s">
        <v>10312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10442</v>
      </c>
      <c r="C277" s="273" t="s">
        <v>10313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10463</v>
      </c>
      <c r="C278" s="273" t="s">
        <v>10314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10494</v>
      </c>
      <c r="C279" s="273" t="s">
        <v>10315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10539</v>
      </c>
      <c r="C280" s="273" t="s">
        <v>10316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10582</v>
      </c>
      <c r="C281" s="273" t="s">
        <v>10317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14904</v>
      </c>
      <c r="C282" s="273" t="s">
        <v>10318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14943</v>
      </c>
      <c r="C283" s="273" t="s">
        <v>10319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14980</v>
      </c>
      <c r="C284" s="273" t="s">
        <v>10320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15042</v>
      </c>
      <c r="C285" s="273" t="s">
        <v>10321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15078</v>
      </c>
      <c r="C286" s="273" t="s">
        <v>10322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10357</v>
      </c>
      <c r="C287" s="273" t="s">
        <v>10299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10392</v>
      </c>
      <c r="C288" s="273" t="s">
        <v>10300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10442</v>
      </c>
      <c r="C289" s="273" t="s">
        <v>10301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10463</v>
      </c>
      <c r="C290" s="273" t="s">
        <v>10302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10494</v>
      </c>
      <c r="C291" s="273" t="s">
        <v>10303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10539</v>
      </c>
      <c r="C292" s="273" t="s">
        <v>10304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10582</v>
      </c>
      <c r="C293" s="273" t="s">
        <v>10305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14903</v>
      </c>
      <c r="C294" s="273" t="s">
        <v>10306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14943</v>
      </c>
      <c r="C295" s="273" t="s">
        <v>10307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14979</v>
      </c>
      <c r="C296" s="273" t="s">
        <v>10308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15043</v>
      </c>
      <c r="C297" s="273" t="s">
        <v>10309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15078</v>
      </c>
      <c r="C298" s="273" t="s">
        <v>10310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10419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10496</v>
      </c>
      <c r="C300" s="273" t="s">
        <v>1283</v>
      </c>
      <c r="D300" s="686">
        <v>556</v>
      </c>
      <c r="E300" s="687" t="s">
        <v>10522</v>
      </c>
      <c r="F300" s="658"/>
      <c r="G300" s="278"/>
      <c r="H300" s="273">
        <v>162008</v>
      </c>
    </row>
    <row r="301" spans="2:8">
      <c r="B301" s="273" t="s">
        <v>10499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14908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15006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10280</v>
      </c>
      <c r="C304" s="273" t="s">
        <v>10279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10373</v>
      </c>
      <c r="C305" s="273" t="s">
        <v>10281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10454</v>
      </c>
      <c r="C306" s="273" t="s">
        <v>10282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10527</v>
      </c>
      <c r="C307" s="273" t="s">
        <v>10526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10551</v>
      </c>
      <c r="C308" s="273" t="s">
        <v>10283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10588</v>
      </c>
      <c r="C309" s="273" t="s">
        <v>10284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14967</v>
      </c>
      <c r="C310" s="273" t="s">
        <v>10285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15000</v>
      </c>
      <c r="C311" s="273" t="s">
        <v>10286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15049</v>
      </c>
      <c r="C312" s="273" t="s">
        <v>15050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10374</v>
      </c>
      <c r="C313" s="273" t="s">
        <v>10267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10373</v>
      </c>
      <c r="C314" s="273" t="s">
        <v>10268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10409</v>
      </c>
      <c r="C315" s="273" t="s">
        <v>10269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10454</v>
      </c>
      <c r="C316" s="273" t="s">
        <v>10270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10468</v>
      </c>
      <c r="C317" s="273" t="s">
        <v>10271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10499</v>
      </c>
      <c r="C318" s="273" t="s">
        <v>10272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10552</v>
      </c>
      <c r="C319" s="273" t="s">
        <v>10273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10588</v>
      </c>
      <c r="C320" s="273" t="s">
        <v>10274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14909</v>
      </c>
      <c r="C321" s="273" t="s">
        <v>10275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14968</v>
      </c>
      <c r="C322" s="273" t="s">
        <v>10276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15000</v>
      </c>
      <c r="C323" s="273" t="s">
        <v>10277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15020</v>
      </c>
      <c r="C324" s="273" t="s">
        <v>10278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10280</v>
      </c>
      <c r="C325" s="273" t="s">
        <v>10287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10375</v>
      </c>
      <c r="C326" s="273" t="s">
        <v>10288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10414</v>
      </c>
      <c r="C327" s="273" t="s">
        <v>10289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10419</v>
      </c>
      <c r="C328" s="273" t="s">
        <v>10420</v>
      </c>
      <c r="D328" s="658">
        <v>25000</v>
      </c>
      <c r="E328" s="277" t="s">
        <v>10421</v>
      </c>
      <c r="F328" s="658"/>
      <c r="G328" s="278"/>
      <c r="H328" s="273">
        <v>29782</v>
      </c>
    </row>
    <row r="329" spans="2:8">
      <c r="B329" s="273" t="s">
        <v>10454</v>
      </c>
      <c r="C329" s="273" t="s">
        <v>10290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10469</v>
      </c>
      <c r="C330" s="273" t="s">
        <v>10291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10524</v>
      </c>
      <c r="C331" s="273" t="s">
        <v>10292</v>
      </c>
      <c r="D331" s="658"/>
      <c r="E331" s="687" t="s">
        <v>10525</v>
      </c>
      <c r="F331" s="658"/>
      <c r="G331" s="278"/>
    </row>
    <row r="332" spans="2:8">
      <c r="B332" s="273" t="s">
        <v>10496</v>
      </c>
      <c r="C332" s="273" t="s">
        <v>1283</v>
      </c>
      <c r="D332" s="686">
        <v>61454</v>
      </c>
      <c r="E332" s="687" t="s">
        <v>10522</v>
      </c>
      <c r="F332" s="658"/>
      <c r="G332" s="278"/>
      <c r="H332" s="273">
        <v>162008</v>
      </c>
    </row>
    <row r="333" spans="2:8">
      <c r="B333" s="273" t="s">
        <v>10553</v>
      </c>
      <c r="C333" s="273" t="s">
        <v>10293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10587</v>
      </c>
      <c r="C334" s="273" t="s">
        <v>10294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10588</v>
      </c>
      <c r="C335" s="273" t="s">
        <v>10294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14910</v>
      </c>
      <c r="C336" s="273" t="s">
        <v>10295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14967</v>
      </c>
      <c r="C337" s="273" t="s">
        <v>10296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15001</v>
      </c>
      <c r="C338" s="273" t="s">
        <v>10297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15002</v>
      </c>
      <c r="C339" s="273" t="s">
        <v>10297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15012</v>
      </c>
      <c r="C340" s="273" t="s">
        <v>10297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15020</v>
      </c>
      <c r="C341" s="273" t="s">
        <v>10298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10187</v>
      </c>
      <c r="C354" s="273" t="s">
        <v>5012</v>
      </c>
      <c r="F354" s="273">
        <v>13230</v>
      </c>
      <c r="G354" s="273" t="s">
        <v>10203</v>
      </c>
      <c r="H354" s="273">
        <v>15924</v>
      </c>
    </row>
    <row r="355" spans="1:8">
      <c r="B355" s="275" t="s">
        <v>10188</v>
      </c>
      <c r="C355" s="273" t="s">
        <v>10196</v>
      </c>
      <c r="D355" s="273">
        <v>15000</v>
      </c>
      <c r="E355" s="273" t="s">
        <v>10201</v>
      </c>
      <c r="F355" s="655"/>
      <c r="H355" s="273">
        <v>924</v>
      </c>
    </row>
    <row r="356" spans="1:8">
      <c r="B356" s="275" t="s">
        <v>10189</v>
      </c>
      <c r="C356" s="273" t="s">
        <v>10197</v>
      </c>
      <c r="F356" s="655">
        <v>13230</v>
      </c>
      <c r="G356" s="273" t="s">
        <v>10202</v>
      </c>
      <c r="H356" s="273">
        <v>14154</v>
      </c>
    </row>
    <row r="357" spans="1:8">
      <c r="B357" s="275" t="s">
        <v>10190</v>
      </c>
      <c r="C357" s="273" t="s">
        <v>5012</v>
      </c>
      <c r="D357" s="273">
        <v>14000</v>
      </c>
      <c r="E357" s="273" t="s">
        <v>10206</v>
      </c>
      <c r="F357" s="655"/>
      <c r="H357" s="273">
        <v>154</v>
      </c>
    </row>
    <row r="358" spans="1:8">
      <c r="B358" s="275" t="s">
        <v>10191</v>
      </c>
      <c r="C358" s="273" t="s">
        <v>10198</v>
      </c>
      <c r="F358" s="655">
        <v>2</v>
      </c>
      <c r="H358" s="273">
        <v>156</v>
      </c>
    </row>
    <row r="359" spans="1:8">
      <c r="B359" s="275" t="s">
        <v>10192</v>
      </c>
      <c r="C359" s="273" t="s">
        <v>5012</v>
      </c>
      <c r="F359" s="655">
        <v>26460</v>
      </c>
      <c r="G359" s="273" t="s">
        <v>10204</v>
      </c>
      <c r="H359" s="273">
        <v>26616</v>
      </c>
    </row>
    <row r="360" spans="1:8">
      <c r="B360" s="275" t="s">
        <v>10193</v>
      </c>
      <c r="C360" s="273" t="s">
        <v>5012</v>
      </c>
      <c r="D360" s="273">
        <v>26000</v>
      </c>
      <c r="E360" s="273" t="s">
        <v>10207</v>
      </c>
      <c r="F360" s="656"/>
      <c r="H360" s="273">
        <v>616</v>
      </c>
    </row>
    <row r="361" spans="1:8">
      <c r="B361" s="275" t="s">
        <v>10194</v>
      </c>
      <c r="C361" s="273" t="s">
        <v>10199</v>
      </c>
      <c r="F361" s="273">
        <v>13230</v>
      </c>
      <c r="G361" s="273" t="s">
        <v>10205</v>
      </c>
      <c r="H361" s="273">
        <v>13846</v>
      </c>
    </row>
    <row r="362" spans="1:8">
      <c r="B362" s="273" t="s">
        <v>10195</v>
      </c>
      <c r="C362" s="273" t="s">
        <v>10200</v>
      </c>
      <c r="F362" s="273">
        <v>1</v>
      </c>
      <c r="H362" s="273">
        <v>13847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10186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8" topLeftCell="A3130" activePane="bottomLeft"/>
      <selection activeCell="D1" sqref="D1"/>
      <selection pane="bottomLeft" activeCell="F2809" sqref="F2809"/>
    </sheetView>
  </sheetViews>
  <sheetFormatPr defaultColWidth="8.88671875" defaultRowHeight="16.2"/>
  <cols>
    <col min="1" max="1" width="12.21875" style="483" customWidth="1"/>
    <col min="2" max="5" width="8.88671875" style="483"/>
    <col min="6" max="6" width="9.44140625" style="483" bestFit="1" customWidth="1"/>
    <col min="7" max="7" width="8.88671875" style="483"/>
    <col min="8" max="8" width="46.33203125" style="483" bestFit="1" customWidth="1"/>
    <col min="9" max="16384" width="8.88671875" style="483"/>
  </cols>
  <sheetData>
    <row r="1" spans="1:8">
      <c r="A1" s="483" t="s">
        <v>4425</v>
      </c>
      <c r="B1" s="483" t="s">
        <v>6015</v>
      </c>
      <c r="C1" s="483" t="s">
        <v>6016</v>
      </c>
      <c r="D1" s="483" t="s">
        <v>6017</v>
      </c>
      <c r="E1" s="483" t="s">
        <v>6018</v>
      </c>
      <c r="F1" s="483" t="s">
        <v>6019</v>
      </c>
      <c r="G1" s="483" t="s">
        <v>6020</v>
      </c>
      <c r="H1" s="483" t="s">
        <v>6021</v>
      </c>
    </row>
    <row r="2" spans="1:8">
      <c r="D2" s="483">
        <v>331</v>
      </c>
      <c r="H2" s="483" t="s">
        <v>6022</v>
      </c>
    </row>
    <row r="3" spans="1:8">
      <c r="A3" s="483" t="s">
        <v>6023</v>
      </c>
    </row>
    <row r="4" spans="1:8">
      <c r="E4" s="483">
        <v>200</v>
      </c>
      <c r="H4" s="483" t="s">
        <v>6024</v>
      </c>
    </row>
    <row r="5" spans="1:8">
      <c r="E5" s="484" t="s">
        <v>6025</v>
      </c>
      <c r="F5" s="484"/>
      <c r="G5" s="484"/>
    </row>
    <row r="6" spans="1:8">
      <c r="A6" s="483" t="s">
        <v>6026</v>
      </c>
    </row>
    <row r="7" spans="1:8">
      <c r="D7" s="483">
        <v>8503</v>
      </c>
      <c r="H7" s="483" t="s">
        <v>6027</v>
      </c>
    </row>
    <row r="8" spans="1:8">
      <c r="E8" s="483">
        <v>6725</v>
      </c>
      <c r="H8" s="483" t="s">
        <v>6028</v>
      </c>
    </row>
    <row r="9" spans="1:8">
      <c r="E9" s="483">
        <v>1205</v>
      </c>
      <c r="H9" s="483" t="s">
        <v>6029</v>
      </c>
    </row>
    <row r="10" spans="1:8">
      <c r="E10" s="483">
        <v>174</v>
      </c>
      <c r="H10" s="483" t="s">
        <v>6030</v>
      </c>
    </row>
    <row r="11" spans="1:8">
      <c r="E11" s="483">
        <v>399</v>
      </c>
      <c r="H11" s="483" t="s">
        <v>6031</v>
      </c>
    </row>
    <row r="12" spans="1:8">
      <c r="D12" s="483">
        <v>33</v>
      </c>
      <c r="H12" s="483" t="s">
        <v>6032</v>
      </c>
    </row>
    <row r="13" spans="1:8">
      <c r="E13" s="483">
        <v>33</v>
      </c>
      <c r="H13" s="483" t="s">
        <v>6033</v>
      </c>
    </row>
    <row r="15" spans="1:8">
      <c r="A15" s="483" t="s">
        <v>6034</v>
      </c>
    </row>
    <row r="16" spans="1:8">
      <c r="D16" s="483">
        <v>20030</v>
      </c>
      <c r="H16" s="483" t="s">
        <v>6027</v>
      </c>
    </row>
    <row r="17" spans="1:8">
      <c r="E17" s="483">
        <v>20000</v>
      </c>
      <c r="H17" s="483" t="s">
        <v>6035</v>
      </c>
    </row>
    <row r="19" spans="1:8">
      <c r="A19" s="483" t="s">
        <v>6036</v>
      </c>
    </row>
    <row r="20" spans="1:8">
      <c r="D20" s="483">
        <v>150000</v>
      </c>
      <c r="H20" s="483" t="s">
        <v>6027</v>
      </c>
    </row>
    <row r="21" spans="1:8">
      <c r="E21" s="483">
        <v>150000</v>
      </c>
      <c r="H21" s="483" t="s">
        <v>6037</v>
      </c>
    </row>
    <row r="22" spans="1:8">
      <c r="D22" s="483">
        <v>2000</v>
      </c>
      <c r="H22" s="483" t="s">
        <v>6027</v>
      </c>
    </row>
    <row r="23" spans="1:8">
      <c r="E23" s="483">
        <v>40</v>
      </c>
      <c r="H23" s="483" t="s">
        <v>6038</v>
      </c>
    </row>
    <row r="24" spans="1:8">
      <c r="E24" s="484" t="s">
        <v>6039</v>
      </c>
      <c r="F24" s="484"/>
      <c r="G24" s="484"/>
    </row>
    <row r="26" spans="1:8">
      <c r="A26" s="483" t="s">
        <v>6040</v>
      </c>
    </row>
    <row r="27" spans="1:8">
      <c r="E27" s="483">
        <v>73</v>
      </c>
      <c r="H27" s="483" t="s">
        <v>6041</v>
      </c>
    </row>
    <row r="28" spans="1:8">
      <c r="E28" s="483">
        <v>123</v>
      </c>
      <c r="H28" s="483" t="s">
        <v>6041</v>
      </c>
    </row>
    <row r="29" spans="1:8">
      <c r="E29" s="484" t="s">
        <v>6042</v>
      </c>
      <c r="F29" s="484"/>
      <c r="G29" s="484"/>
    </row>
    <row r="31" spans="1:8">
      <c r="A31" s="483" t="s">
        <v>6043</v>
      </c>
    </row>
    <row r="32" spans="1:8">
      <c r="E32" s="483">
        <v>45</v>
      </c>
      <c r="H32" s="483" t="s">
        <v>6044</v>
      </c>
    </row>
    <row r="33" spans="1:9">
      <c r="E33" s="484" t="s">
        <v>6045</v>
      </c>
      <c r="F33" s="484"/>
      <c r="G33" s="484"/>
    </row>
    <row r="35" spans="1:9">
      <c r="A35" s="483" t="s">
        <v>6046</v>
      </c>
    </row>
    <row r="36" spans="1:9">
      <c r="E36" s="483">
        <v>1205</v>
      </c>
      <c r="H36" s="483" t="s">
        <v>6047</v>
      </c>
    </row>
    <row r="37" spans="1:9">
      <c r="E37" s="484" t="s">
        <v>6048</v>
      </c>
      <c r="F37" s="484"/>
      <c r="G37" s="484"/>
    </row>
    <row r="38" spans="1:9">
      <c r="A38" s="483" t="s">
        <v>6049</v>
      </c>
    </row>
    <row r="39" spans="1:9">
      <c r="E39" s="483">
        <v>399</v>
      </c>
      <c r="H39" s="483" t="s">
        <v>6050</v>
      </c>
    </row>
    <row r="40" spans="1:9">
      <c r="E40" s="484" t="s">
        <v>6051</v>
      </c>
      <c r="F40" s="484"/>
      <c r="G40" s="484"/>
    </row>
    <row r="42" spans="1:9">
      <c r="A42" s="483" t="s">
        <v>6052</v>
      </c>
    </row>
    <row r="43" spans="1:9">
      <c r="E43" s="483">
        <v>33</v>
      </c>
      <c r="H43" s="483" t="s">
        <v>6053</v>
      </c>
      <c r="I43" s="483" t="s">
        <v>6054</v>
      </c>
    </row>
    <row r="44" spans="1:9">
      <c r="E44" s="484" t="s">
        <v>6051</v>
      </c>
      <c r="F44" s="484"/>
      <c r="G44" s="484"/>
    </row>
    <row r="46" spans="1:9">
      <c r="A46" s="483" t="s">
        <v>6055</v>
      </c>
    </row>
    <row r="47" spans="1:9">
      <c r="E47" s="483">
        <v>200</v>
      </c>
      <c r="H47" s="483" t="s">
        <v>6056</v>
      </c>
    </row>
    <row r="48" spans="1:9">
      <c r="E48" s="484" t="s">
        <v>6057</v>
      </c>
      <c r="F48" s="484"/>
      <c r="G48" s="484"/>
    </row>
    <row r="50" spans="1:8">
      <c r="A50" s="483" t="s">
        <v>6058</v>
      </c>
    </row>
    <row r="51" spans="1:8">
      <c r="D51" s="483">
        <v>2000</v>
      </c>
      <c r="H51" s="483" t="s">
        <v>6027</v>
      </c>
    </row>
    <row r="52" spans="1:8">
      <c r="E52" s="483">
        <v>300</v>
      </c>
      <c r="H52" s="483" t="s">
        <v>6059</v>
      </c>
    </row>
    <row r="53" spans="1:8">
      <c r="E53" s="483">
        <v>10</v>
      </c>
      <c r="H53" s="483" t="s">
        <v>6060</v>
      </c>
    </row>
    <row r="54" spans="1:8">
      <c r="E54" s="484" t="s">
        <v>6061</v>
      </c>
      <c r="F54" s="484"/>
      <c r="G54" s="484"/>
    </row>
    <row r="56" spans="1:8" s="485" customFormat="1"/>
    <row r="58" spans="1:8">
      <c r="A58" s="483" t="s">
        <v>6062</v>
      </c>
    </row>
    <row r="59" spans="1:8">
      <c r="E59" s="483">
        <v>50</v>
      </c>
      <c r="H59" s="483" t="s">
        <v>6063</v>
      </c>
    </row>
    <row r="60" spans="1:8">
      <c r="E60" s="484" t="s">
        <v>6064</v>
      </c>
      <c r="F60" s="484"/>
      <c r="G60" s="484"/>
    </row>
    <row r="62" spans="1:8">
      <c r="A62" s="483" t="s">
        <v>6065</v>
      </c>
    </row>
    <row r="63" spans="1:8">
      <c r="E63" s="483">
        <v>800</v>
      </c>
      <c r="H63" s="483" t="s">
        <v>6066</v>
      </c>
    </row>
    <row r="64" spans="1:8">
      <c r="E64" s="484" t="s">
        <v>6067</v>
      </c>
      <c r="F64" s="484"/>
      <c r="G64" s="484"/>
    </row>
    <row r="66" spans="1:8">
      <c r="A66" s="483" t="s">
        <v>6068</v>
      </c>
    </row>
    <row r="67" spans="1:8">
      <c r="E67" s="483">
        <v>100</v>
      </c>
      <c r="H67" s="483" t="s">
        <v>6069</v>
      </c>
    </row>
    <row r="68" spans="1:8">
      <c r="E68" s="484" t="s">
        <v>6070</v>
      </c>
      <c r="F68" s="484"/>
      <c r="G68" s="484"/>
    </row>
    <row r="70" spans="1:8">
      <c r="A70" s="483" t="s">
        <v>6071</v>
      </c>
    </row>
    <row r="71" spans="1:8">
      <c r="D71" s="483">
        <v>19062</v>
      </c>
      <c r="H71" s="483" t="s">
        <v>6027</v>
      </c>
    </row>
    <row r="72" spans="1:8">
      <c r="E72" s="483">
        <v>17062</v>
      </c>
      <c r="H72" s="483" t="s">
        <v>6072</v>
      </c>
    </row>
    <row r="73" spans="1:8">
      <c r="E73" s="484" t="s">
        <v>6073</v>
      </c>
      <c r="F73" s="484"/>
      <c r="G73" s="484"/>
    </row>
    <row r="75" spans="1:8">
      <c r="A75" s="483" t="s">
        <v>6074</v>
      </c>
    </row>
    <row r="76" spans="1:8">
      <c r="E76" s="483">
        <v>174</v>
      </c>
      <c r="H76" s="483" t="s">
        <v>6075</v>
      </c>
    </row>
    <row r="77" spans="1:8">
      <c r="E77" s="483">
        <v>399</v>
      </c>
      <c r="H77" s="483" t="s">
        <v>6076</v>
      </c>
    </row>
    <row r="78" spans="1:8">
      <c r="E78" s="484" t="s">
        <v>6077</v>
      </c>
      <c r="F78" s="484"/>
      <c r="G78" s="484"/>
    </row>
    <row r="80" spans="1:8">
      <c r="A80" s="483" t="s">
        <v>6074</v>
      </c>
    </row>
    <row r="81" spans="1:8">
      <c r="D81" s="483">
        <v>8500</v>
      </c>
      <c r="H81" s="483" t="s">
        <v>6027</v>
      </c>
    </row>
    <row r="82" spans="1:8" ht="58.5" customHeight="1">
      <c r="E82" s="483">
        <v>7826</v>
      </c>
      <c r="H82" s="486" t="s">
        <v>6078</v>
      </c>
    </row>
    <row r="83" spans="1:8">
      <c r="E83" s="483">
        <v>220</v>
      </c>
      <c r="H83" s="483" t="s">
        <v>6079</v>
      </c>
    </row>
    <row r="84" spans="1:8">
      <c r="E84" s="484" t="s">
        <v>6080</v>
      </c>
      <c r="F84" s="484"/>
      <c r="G84" s="484"/>
    </row>
    <row r="86" spans="1:8">
      <c r="A86" s="483" t="s">
        <v>6074</v>
      </c>
    </row>
    <row r="87" spans="1:8">
      <c r="E87" s="483">
        <v>1205</v>
      </c>
      <c r="H87" s="483" t="s">
        <v>6081</v>
      </c>
    </row>
    <row r="88" spans="1:8">
      <c r="E88" s="484" t="s">
        <v>6082</v>
      </c>
      <c r="F88" s="484"/>
      <c r="G88" s="484"/>
    </row>
    <row r="90" spans="1:8">
      <c r="A90" s="483" t="s">
        <v>6083</v>
      </c>
    </row>
    <row r="91" spans="1:8">
      <c r="E91" s="483">
        <v>37</v>
      </c>
      <c r="H91" s="483" t="s">
        <v>6084</v>
      </c>
    </row>
    <row r="92" spans="1:8">
      <c r="E92" s="484" t="s">
        <v>6085</v>
      </c>
      <c r="F92" s="484"/>
      <c r="G92" s="484"/>
    </row>
    <row r="94" spans="1:8">
      <c r="A94" s="483" t="s">
        <v>6086</v>
      </c>
    </row>
    <row r="95" spans="1:8">
      <c r="D95" s="483">
        <v>50000</v>
      </c>
      <c r="H95" s="483" t="s">
        <v>6027</v>
      </c>
    </row>
    <row r="96" spans="1:8">
      <c r="E96" s="483">
        <v>50000</v>
      </c>
      <c r="H96" s="483" t="s">
        <v>6087</v>
      </c>
    </row>
    <row r="98" spans="1:8">
      <c r="A98" s="483" t="s">
        <v>6088</v>
      </c>
    </row>
    <row r="99" spans="1:8">
      <c r="E99" s="483">
        <v>9</v>
      </c>
      <c r="H99" s="483" t="s">
        <v>6089</v>
      </c>
    </row>
    <row r="100" spans="1:8">
      <c r="E100" s="484" t="s">
        <v>6090</v>
      </c>
      <c r="F100" s="484"/>
      <c r="G100" s="484"/>
    </row>
    <row r="102" spans="1:8">
      <c r="A102" s="483" t="s">
        <v>6091</v>
      </c>
    </row>
    <row r="103" spans="1:8">
      <c r="E103" s="483">
        <v>100</v>
      </c>
      <c r="H103" s="483" t="s">
        <v>6092</v>
      </c>
    </row>
    <row r="104" spans="1:8">
      <c r="E104" s="484" t="s">
        <v>6093</v>
      </c>
      <c r="F104" s="484"/>
      <c r="G104" s="484"/>
    </row>
    <row r="106" spans="1:8">
      <c r="A106" s="483" t="s">
        <v>6094</v>
      </c>
    </row>
    <row r="107" spans="1:8">
      <c r="E107" s="483">
        <v>67</v>
      </c>
      <c r="H107" s="483" t="s">
        <v>6095</v>
      </c>
    </row>
    <row r="108" spans="1:8">
      <c r="E108" s="483">
        <v>700</v>
      </c>
      <c r="H108" s="483" t="s">
        <v>6096</v>
      </c>
    </row>
    <row r="109" spans="1:8">
      <c r="E109" s="484" t="s">
        <v>6097</v>
      </c>
      <c r="F109" s="484"/>
      <c r="G109" s="484"/>
    </row>
    <row r="111" spans="1:8">
      <c r="A111" s="483" t="s">
        <v>6098</v>
      </c>
    </row>
    <row r="112" spans="1:8">
      <c r="D112" s="483">
        <v>20030</v>
      </c>
      <c r="H112" s="483" t="s">
        <v>6027</v>
      </c>
    </row>
    <row r="113" spans="1:8">
      <c r="E113" s="483">
        <v>20000</v>
      </c>
      <c r="H113" s="483" t="s">
        <v>6099</v>
      </c>
    </row>
    <row r="114" spans="1:8">
      <c r="E114" s="483">
        <v>30</v>
      </c>
      <c r="H114" s="483" t="s">
        <v>6100</v>
      </c>
    </row>
    <row r="115" spans="1:8">
      <c r="E115" s="484" t="s">
        <v>6097</v>
      </c>
      <c r="F115" s="484"/>
      <c r="G115" s="484"/>
    </row>
    <row r="117" spans="1:8">
      <c r="A117" s="483" t="s">
        <v>6101</v>
      </c>
    </row>
    <row r="118" spans="1:8">
      <c r="E118" s="483">
        <v>200</v>
      </c>
      <c r="H118" s="483" t="s">
        <v>6102</v>
      </c>
    </row>
    <row r="119" spans="1:8">
      <c r="E119" s="484" t="s">
        <v>6103</v>
      </c>
      <c r="F119" s="484"/>
      <c r="G119" s="484"/>
    </row>
    <row r="121" spans="1:8">
      <c r="A121" s="483" t="s">
        <v>6104</v>
      </c>
    </row>
    <row r="122" spans="1:8">
      <c r="D122" s="483">
        <v>4000</v>
      </c>
      <c r="H122" s="483" t="s">
        <v>6027</v>
      </c>
    </row>
    <row r="123" spans="1:8">
      <c r="E123" s="483">
        <v>1205</v>
      </c>
      <c r="H123" s="483" t="s">
        <v>6105</v>
      </c>
    </row>
    <row r="124" spans="1:8">
      <c r="E124" s="483">
        <v>35</v>
      </c>
      <c r="H124" s="483" t="s">
        <v>6106</v>
      </c>
    </row>
    <row r="125" spans="1:8">
      <c r="E125" s="483">
        <v>25</v>
      </c>
      <c r="H125" s="483" t="s">
        <v>6107</v>
      </c>
    </row>
    <row r="126" spans="1:8">
      <c r="E126" s="483">
        <v>1000</v>
      </c>
      <c r="H126" s="483" t="s">
        <v>6108</v>
      </c>
    </row>
    <row r="127" spans="1:8">
      <c r="E127" s="484" t="s">
        <v>6109</v>
      </c>
      <c r="F127" s="484"/>
      <c r="G127" s="484"/>
    </row>
    <row r="129" spans="1:8">
      <c r="A129" s="483" t="s">
        <v>6110</v>
      </c>
    </row>
    <row r="130" spans="1:8">
      <c r="E130" s="483">
        <v>500</v>
      </c>
      <c r="H130" s="483" t="s">
        <v>6111</v>
      </c>
    </row>
    <row r="131" spans="1:8">
      <c r="E131" s="484" t="s">
        <v>6112</v>
      </c>
      <c r="F131" s="484"/>
      <c r="G131" s="484"/>
    </row>
    <row r="133" spans="1:8" s="485" customFormat="1"/>
    <row r="135" spans="1:8">
      <c r="A135" s="483" t="s">
        <v>6113</v>
      </c>
    </row>
    <row r="136" spans="1:8">
      <c r="E136" s="483">
        <v>250</v>
      </c>
      <c r="H136" s="483" t="s">
        <v>6114</v>
      </c>
    </row>
    <row r="137" spans="1:8">
      <c r="E137" s="484" t="s">
        <v>6115</v>
      </c>
      <c r="F137" s="484"/>
      <c r="G137" s="484"/>
    </row>
    <row r="139" spans="1:8">
      <c r="A139" s="483" t="s">
        <v>6116</v>
      </c>
    </row>
    <row r="140" spans="1:8">
      <c r="E140" s="483">
        <v>18</v>
      </c>
      <c r="H140" s="483" t="s">
        <v>6117</v>
      </c>
    </row>
    <row r="141" spans="1:8">
      <c r="E141" s="483">
        <v>275</v>
      </c>
      <c r="H141" s="483" t="s">
        <v>6118</v>
      </c>
    </row>
    <row r="142" spans="1:8">
      <c r="E142" s="483">
        <v>169</v>
      </c>
      <c r="H142" s="483" t="s">
        <v>6119</v>
      </c>
    </row>
    <row r="143" spans="1:8">
      <c r="E143" s="484" t="s">
        <v>6120</v>
      </c>
      <c r="F143" s="484"/>
      <c r="G143" s="484"/>
    </row>
    <row r="145" spans="1:8">
      <c r="A145" s="483" t="s">
        <v>6121</v>
      </c>
    </row>
    <row r="146" spans="1:8">
      <c r="C146" s="483">
        <v>12396</v>
      </c>
      <c r="H146" s="483" t="s">
        <v>6122</v>
      </c>
    </row>
    <row r="147" spans="1:8">
      <c r="B147" s="483">
        <v>11340</v>
      </c>
      <c r="H147" s="483" t="s">
        <v>6123</v>
      </c>
    </row>
    <row r="148" spans="1:8">
      <c r="D148" s="483">
        <v>12000</v>
      </c>
      <c r="H148" s="483" t="s">
        <v>6027</v>
      </c>
    </row>
    <row r="149" spans="1:8">
      <c r="E149" s="483">
        <v>10370</v>
      </c>
      <c r="H149" s="483" t="s">
        <v>6124</v>
      </c>
    </row>
    <row r="150" spans="1:8">
      <c r="E150" s="484" t="s">
        <v>6125</v>
      </c>
      <c r="F150" s="484"/>
      <c r="G150" s="484"/>
    </row>
    <row r="152" spans="1:8">
      <c r="A152" s="483" t="s">
        <v>6126</v>
      </c>
    </row>
    <row r="153" spans="1:8">
      <c r="E153" s="483">
        <v>109</v>
      </c>
      <c r="H153" s="483" t="s">
        <v>6127</v>
      </c>
    </row>
    <row r="154" spans="1:8">
      <c r="E154" s="484" t="s">
        <v>6128</v>
      </c>
      <c r="F154" s="484"/>
      <c r="G154" s="484"/>
    </row>
    <row r="156" spans="1:8">
      <c r="A156" s="483" t="s">
        <v>6129</v>
      </c>
    </row>
    <row r="157" spans="1:8">
      <c r="E157" s="483">
        <v>130</v>
      </c>
      <c r="H157" s="483" t="s">
        <v>6130</v>
      </c>
    </row>
    <row r="158" spans="1:8">
      <c r="E158" s="484" t="s">
        <v>6131</v>
      </c>
      <c r="F158" s="484"/>
      <c r="G158" s="484"/>
    </row>
    <row r="159" spans="1:8">
      <c r="E159" s="483">
        <v>159</v>
      </c>
      <c r="H159" s="483" t="s">
        <v>6132</v>
      </c>
    </row>
    <row r="160" spans="1:8">
      <c r="E160" s="483">
        <v>1205</v>
      </c>
      <c r="H160" s="483" t="s">
        <v>6133</v>
      </c>
    </row>
    <row r="161" spans="1:8">
      <c r="E161" s="483">
        <v>798</v>
      </c>
      <c r="H161" s="483" t="s">
        <v>6134</v>
      </c>
    </row>
    <row r="162" spans="1:8">
      <c r="E162" s="484" t="s">
        <v>6135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6136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6137</v>
      </c>
    </row>
    <row r="166" spans="1:8">
      <c r="E166" s="329">
        <v>200</v>
      </c>
      <c r="F166" s="329"/>
      <c r="G166" s="329"/>
      <c r="H166" s="483" t="s">
        <v>6137</v>
      </c>
    </row>
    <row r="167" spans="1:8">
      <c r="E167" s="484"/>
      <c r="F167" s="484"/>
      <c r="G167" s="484"/>
    </row>
    <row r="168" spans="1:8">
      <c r="A168" s="483" t="s">
        <v>6138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6139</v>
      </c>
    </row>
    <row r="170" spans="1:8">
      <c r="E170" s="329">
        <v>145</v>
      </c>
      <c r="F170" s="329"/>
      <c r="G170" s="329"/>
      <c r="H170" s="483" t="s">
        <v>6139</v>
      </c>
    </row>
    <row r="171" spans="1:8">
      <c r="E171" s="329"/>
      <c r="F171" s="329"/>
      <c r="G171" s="329"/>
    </row>
    <row r="172" spans="1:8">
      <c r="A172" s="483" t="s">
        <v>6140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6141</v>
      </c>
    </row>
    <row r="174" spans="1:8">
      <c r="E174" s="484" t="s">
        <v>6142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6140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6143</v>
      </c>
    </row>
    <row r="178" spans="1:8">
      <c r="E178" s="484"/>
      <c r="F178" s="484"/>
      <c r="G178" s="484"/>
    </row>
    <row r="179" spans="1:8">
      <c r="A179" s="483" t="s">
        <v>6144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6145</v>
      </c>
    </row>
    <row r="181" spans="1:8">
      <c r="E181" s="484"/>
      <c r="F181" s="484"/>
      <c r="G181" s="484"/>
    </row>
    <row r="182" spans="1:8">
      <c r="A182" s="483" t="s">
        <v>6146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6147</v>
      </c>
    </row>
    <row r="184" spans="1:8">
      <c r="C184" s="483">
        <v>40120</v>
      </c>
      <c r="E184" s="484"/>
      <c r="F184" s="484"/>
      <c r="G184" s="484"/>
      <c r="H184" s="483" t="s">
        <v>6148</v>
      </c>
    </row>
    <row r="185" spans="1:8">
      <c r="C185" s="483">
        <v>63796</v>
      </c>
      <c r="E185" s="484"/>
      <c r="F185" s="484"/>
      <c r="G185" s="484"/>
      <c r="H185" s="483" t="s">
        <v>6149</v>
      </c>
    </row>
    <row r="186" spans="1:8">
      <c r="E186" s="484"/>
      <c r="F186" s="484"/>
      <c r="G186" s="484"/>
    </row>
    <row r="187" spans="1:8">
      <c r="A187" s="483" t="s">
        <v>6150</v>
      </c>
    </row>
    <row r="188" spans="1:8" ht="48.6">
      <c r="C188" s="483">
        <v>20000</v>
      </c>
      <c r="H188" s="486" t="s">
        <v>6151</v>
      </c>
    </row>
    <row r="189" spans="1:8">
      <c r="E189" s="483">
        <v>30</v>
      </c>
      <c r="H189" s="483" t="s">
        <v>6152</v>
      </c>
    </row>
    <row r="190" spans="1:8">
      <c r="E190" s="484" t="s">
        <v>6057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6027</v>
      </c>
    </row>
    <row r="192" spans="1:8" ht="210.6">
      <c r="E192" s="329">
        <v>39561</v>
      </c>
      <c r="F192" s="329"/>
      <c r="G192" s="329"/>
      <c r="H192" s="486" t="s">
        <v>6153</v>
      </c>
    </row>
    <row r="193" spans="1:8">
      <c r="E193" s="484" t="s">
        <v>6154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6155</v>
      </c>
    </row>
    <row r="196" spans="1:8">
      <c r="C196" s="483">
        <v>15000</v>
      </c>
      <c r="H196" s="483" t="s">
        <v>6156</v>
      </c>
    </row>
    <row r="197" spans="1:8" ht="129.6">
      <c r="B197" s="486" t="s">
        <v>6157</v>
      </c>
      <c r="H197" s="483" t="s">
        <v>6158</v>
      </c>
    </row>
    <row r="199" spans="1:8">
      <c r="A199" s="483" t="s">
        <v>6159</v>
      </c>
    </row>
    <row r="200" spans="1:8">
      <c r="E200" s="483">
        <v>1205</v>
      </c>
      <c r="H200" s="483" t="s">
        <v>6160</v>
      </c>
    </row>
    <row r="201" spans="1:8">
      <c r="E201" s="484" t="s">
        <v>6161</v>
      </c>
      <c r="F201" s="484"/>
      <c r="G201" s="484"/>
    </row>
    <row r="202" spans="1:8">
      <c r="E202" s="484" t="s">
        <v>6162</v>
      </c>
      <c r="F202" s="484"/>
      <c r="G202" s="484"/>
      <c r="H202" s="483" t="s">
        <v>6163</v>
      </c>
    </row>
    <row r="204" spans="1:8">
      <c r="A204" s="483" t="s">
        <v>6164</v>
      </c>
    </row>
    <row r="205" spans="1:8">
      <c r="C205" s="483">
        <v>30000</v>
      </c>
      <c r="H205" s="483" t="s">
        <v>6165</v>
      </c>
    </row>
    <row r="206" spans="1:8">
      <c r="E206" s="483">
        <v>399</v>
      </c>
      <c r="H206" s="483" t="s">
        <v>6166</v>
      </c>
    </row>
    <row r="207" spans="1:8">
      <c r="E207" s="483">
        <v>180</v>
      </c>
      <c r="H207" s="483" t="s">
        <v>6167</v>
      </c>
    </row>
    <row r="208" spans="1:8">
      <c r="E208" s="483">
        <v>185</v>
      </c>
      <c r="H208" s="483" t="s">
        <v>6167</v>
      </c>
    </row>
    <row r="209" spans="1:8">
      <c r="E209" s="484" t="s">
        <v>6168</v>
      </c>
      <c r="F209" s="484"/>
      <c r="G209" s="484"/>
    </row>
    <row r="210" spans="1:8">
      <c r="E210" s="484" t="s">
        <v>6169</v>
      </c>
      <c r="F210" s="484"/>
      <c r="G210" s="484"/>
      <c r="H210" s="483" t="s">
        <v>6170</v>
      </c>
    </row>
    <row r="212" spans="1:8">
      <c r="A212" s="483" t="s">
        <v>6171</v>
      </c>
    </row>
    <row r="213" spans="1:8">
      <c r="E213" s="483">
        <v>145</v>
      </c>
      <c r="H213" s="483" t="s">
        <v>6172</v>
      </c>
    </row>
    <row r="214" spans="1:8">
      <c r="E214" s="483">
        <v>150</v>
      </c>
      <c r="H214" s="483" t="s">
        <v>6172</v>
      </c>
    </row>
    <row r="215" spans="1:8">
      <c r="E215" s="484" t="s">
        <v>6173</v>
      </c>
      <c r="F215" s="484"/>
      <c r="G215" s="484"/>
    </row>
    <row r="217" spans="1:8">
      <c r="A217" s="483" t="s">
        <v>6174</v>
      </c>
    </row>
    <row r="218" spans="1:8">
      <c r="E218" s="483">
        <v>18</v>
      </c>
      <c r="H218" s="483" t="s">
        <v>6175</v>
      </c>
    </row>
    <row r="219" spans="1:8">
      <c r="E219" s="483">
        <v>200</v>
      </c>
      <c r="H219" s="483" t="s">
        <v>6176</v>
      </c>
    </row>
    <row r="220" spans="1:8">
      <c r="E220" s="483">
        <v>600</v>
      </c>
      <c r="H220" s="483" t="s">
        <v>6177</v>
      </c>
    </row>
    <row r="221" spans="1:8">
      <c r="E221" s="484" t="s">
        <v>6178</v>
      </c>
      <c r="F221" s="484"/>
      <c r="G221" s="484"/>
      <c r="H221" s="483" t="s">
        <v>6179</v>
      </c>
    </row>
    <row r="222" spans="1:8">
      <c r="E222" s="484"/>
      <c r="F222" s="484"/>
      <c r="G222" s="484"/>
    </row>
    <row r="223" spans="1:8">
      <c r="A223" s="483" t="s">
        <v>6180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6181</v>
      </c>
    </row>
    <row r="225" spans="1:8">
      <c r="E225" s="329">
        <v>230</v>
      </c>
      <c r="F225" s="329"/>
      <c r="G225" s="329"/>
      <c r="H225" s="483" t="s">
        <v>6181</v>
      </c>
    </row>
    <row r="226" spans="1:8">
      <c r="E226" s="484" t="s">
        <v>6182</v>
      </c>
      <c r="F226" s="484"/>
      <c r="G226" s="484"/>
      <c r="H226" s="483" t="s">
        <v>6183</v>
      </c>
    </row>
    <row r="227" spans="1:8" s="485" customFormat="1">
      <c r="E227" s="490"/>
      <c r="F227" s="490"/>
      <c r="G227" s="490"/>
    </row>
    <row r="228" spans="1:8">
      <c r="A228" s="483" t="s">
        <v>6184</v>
      </c>
    </row>
    <row r="229" spans="1:8">
      <c r="C229" s="483">
        <v>15000</v>
      </c>
      <c r="H229" s="483" t="s">
        <v>6185</v>
      </c>
    </row>
    <row r="231" spans="1:8">
      <c r="A231" s="483" t="s">
        <v>6186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6187</v>
      </c>
    </row>
    <row r="233" spans="1:8">
      <c r="E233" s="329">
        <v>270</v>
      </c>
      <c r="F233" s="329"/>
      <c r="G233" s="329"/>
      <c r="H233" s="483" t="s">
        <v>6187</v>
      </c>
    </row>
    <row r="234" spans="1:8">
      <c r="E234" s="484" t="s">
        <v>6188</v>
      </c>
      <c r="F234" s="484"/>
      <c r="G234" s="484"/>
    </row>
    <row r="236" spans="1:8">
      <c r="A236" s="483" t="s">
        <v>6189</v>
      </c>
    </row>
    <row r="237" spans="1:8">
      <c r="D237" s="483">
        <v>7000</v>
      </c>
      <c r="H237" s="483" t="s">
        <v>6027</v>
      </c>
    </row>
    <row r="238" spans="1:8">
      <c r="E238" s="483">
        <v>2000</v>
      </c>
      <c r="H238" s="483" t="s">
        <v>6190</v>
      </c>
    </row>
    <row r="239" spans="1:8">
      <c r="E239" s="484" t="s">
        <v>6191</v>
      </c>
      <c r="F239" s="484"/>
      <c r="G239" s="484"/>
    </row>
    <row r="241" spans="1:8">
      <c r="A241" s="483" t="s">
        <v>6192</v>
      </c>
    </row>
    <row r="242" spans="1:8">
      <c r="D242" s="483">
        <v>53000</v>
      </c>
      <c r="H242" s="483" t="s">
        <v>6027</v>
      </c>
    </row>
    <row r="243" spans="1:8">
      <c r="E243" s="483">
        <v>18234</v>
      </c>
      <c r="H243" s="483" t="s">
        <v>6193</v>
      </c>
    </row>
    <row r="244" spans="1:8">
      <c r="E244" s="483">
        <v>20758</v>
      </c>
      <c r="H244" s="483" t="s">
        <v>6194</v>
      </c>
    </row>
    <row r="245" spans="1:8">
      <c r="E245" s="483">
        <v>13614</v>
      </c>
      <c r="H245" s="483" t="s">
        <v>6195</v>
      </c>
    </row>
    <row r="246" spans="1:8">
      <c r="E246" s="484" t="s">
        <v>6196</v>
      </c>
      <c r="F246" s="484"/>
      <c r="G246" s="484"/>
    </row>
    <row r="248" spans="1:8">
      <c r="A248" s="483" t="s">
        <v>6197</v>
      </c>
    </row>
    <row r="249" spans="1:8">
      <c r="E249" s="483">
        <v>1812</v>
      </c>
      <c r="H249" s="483" t="s">
        <v>6198</v>
      </c>
    </row>
    <row r="250" spans="1:8">
      <c r="E250" s="483">
        <v>399</v>
      </c>
      <c r="H250" s="483" t="s">
        <v>6199</v>
      </c>
    </row>
    <row r="251" spans="1:8">
      <c r="E251" s="484" t="s">
        <v>6200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6201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6202</v>
      </c>
    </row>
    <row r="255" spans="1:8">
      <c r="E255" s="484" t="s">
        <v>6203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6204</v>
      </c>
    </row>
    <row r="258" spans="1:8">
      <c r="E258" s="483">
        <v>130</v>
      </c>
      <c r="H258" s="483" t="s">
        <v>6205</v>
      </c>
    </row>
    <row r="259" spans="1:8">
      <c r="E259" s="484" t="s">
        <v>6206</v>
      </c>
      <c r="F259" s="484"/>
      <c r="G259" s="484"/>
    </row>
    <row r="261" spans="1:8">
      <c r="A261" s="483" t="s">
        <v>6207</v>
      </c>
    </row>
    <row r="262" spans="1:8">
      <c r="E262" s="483">
        <v>140</v>
      </c>
      <c r="H262" s="483" t="s">
        <v>6208</v>
      </c>
    </row>
    <row r="263" spans="1:8">
      <c r="E263" s="483">
        <v>130</v>
      </c>
      <c r="H263" s="483" t="s">
        <v>6208</v>
      </c>
    </row>
    <row r="264" spans="1:8">
      <c r="E264" s="484" t="s">
        <v>6209</v>
      </c>
      <c r="F264" s="484"/>
      <c r="G264" s="484"/>
    </row>
    <row r="266" spans="1:8">
      <c r="A266" s="483" t="s">
        <v>6210</v>
      </c>
    </row>
    <row r="267" spans="1:8">
      <c r="E267" s="483">
        <v>1205</v>
      </c>
      <c r="H267" s="483" t="s">
        <v>6211</v>
      </c>
    </row>
    <row r="268" spans="1:8">
      <c r="E268" s="484" t="s">
        <v>6212</v>
      </c>
      <c r="F268" s="484"/>
      <c r="G268" s="484"/>
    </row>
    <row r="270" spans="1:8">
      <c r="A270" s="483" t="s">
        <v>6213</v>
      </c>
    </row>
    <row r="271" spans="1:8">
      <c r="E271" s="483">
        <v>200</v>
      </c>
      <c r="H271" s="483" t="s">
        <v>6214</v>
      </c>
    </row>
    <row r="272" spans="1:8">
      <c r="E272" s="484"/>
      <c r="F272" s="484"/>
      <c r="G272" s="484"/>
    </row>
    <row r="274" spans="1:8">
      <c r="A274" s="483" t="s">
        <v>6215</v>
      </c>
    </row>
    <row r="275" spans="1:8">
      <c r="C275" s="483">
        <v>15000</v>
      </c>
      <c r="H275" s="483" t="s">
        <v>6216</v>
      </c>
    </row>
    <row r="277" spans="1:8">
      <c r="A277" s="483" t="s">
        <v>6217</v>
      </c>
    </row>
    <row r="278" spans="1:8">
      <c r="E278" s="483">
        <v>1583</v>
      </c>
      <c r="H278" s="483" t="s">
        <v>6218</v>
      </c>
    </row>
    <row r="279" spans="1:8">
      <c r="E279" s="484" t="s">
        <v>6219</v>
      </c>
      <c r="F279" s="484"/>
      <c r="G279" s="484"/>
    </row>
    <row r="281" spans="1:8">
      <c r="A281" s="483" t="s">
        <v>6220</v>
      </c>
    </row>
    <row r="282" spans="1:8">
      <c r="C282" s="483">
        <v>19536</v>
      </c>
      <c r="H282" s="483" t="s">
        <v>6221</v>
      </c>
    </row>
    <row r="283" spans="1:8">
      <c r="D283" s="483">
        <v>5000</v>
      </c>
      <c r="H283" s="483" t="s">
        <v>6222</v>
      </c>
    </row>
    <row r="284" spans="1:8">
      <c r="E284" s="484" t="s">
        <v>6223</v>
      </c>
      <c r="F284" s="484"/>
      <c r="G284" s="484"/>
    </row>
    <row r="286" spans="1:8">
      <c r="A286" s="483" t="s">
        <v>6224</v>
      </c>
      <c r="E286" s="483">
        <v>250</v>
      </c>
      <c r="H286" s="483" t="s">
        <v>6225</v>
      </c>
    </row>
    <row r="287" spans="1:8">
      <c r="E287" s="483">
        <v>250</v>
      </c>
      <c r="H287" s="483" t="s">
        <v>6225</v>
      </c>
    </row>
    <row r="288" spans="1:8">
      <c r="E288" s="484" t="s">
        <v>6226</v>
      </c>
      <c r="F288" s="484"/>
      <c r="G288" s="484"/>
    </row>
    <row r="290" spans="1:8">
      <c r="A290" s="483" t="s">
        <v>6227</v>
      </c>
    </row>
    <row r="291" spans="1:8">
      <c r="C291" s="483">
        <v>39756</v>
      </c>
      <c r="H291" s="483" t="s">
        <v>6228</v>
      </c>
    </row>
    <row r="293" spans="1:8">
      <c r="A293" s="483" t="s">
        <v>6229</v>
      </c>
    </row>
    <row r="294" spans="1:8">
      <c r="C294" s="483">
        <v>15000</v>
      </c>
      <c r="H294" s="483" t="s">
        <v>6230</v>
      </c>
    </row>
    <row r="296" spans="1:8">
      <c r="A296" s="483" t="s">
        <v>6229</v>
      </c>
    </row>
    <row r="297" spans="1:8">
      <c r="E297" s="483">
        <v>1205</v>
      </c>
      <c r="H297" s="483" t="s">
        <v>6231</v>
      </c>
    </row>
    <row r="298" spans="1:8">
      <c r="E298" s="483">
        <v>1205</v>
      </c>
      <c r="H298" s="483" t="s">
        <v>6232</v>
      </c>
    </row>
    <row r="299" spans="1:8">
      <c r="E299" s="484" t="s">
        <v>6233</v>
      </c>
      <c r="F299" s="484"/>
      <c r="G299" s="484"/>
    </row>
    <row r="300" spans="1:8">
      <c r="E300" s="484" t="s">
        <v>6234</v>
      </c>
      <c r="F300" s="484"/>
      <c r="G300" s="484"/>
      <c r="H300" s="483" t="s">
        <v>6235</v>
      </c>
    </row>
    <row r="301" spans="1:8">
      <c r="E301" s="484"/>
      <c r="F301" s="484"/>
      <c r="G301" s="484"/>
    </row>
    <row r="302" spans="1:8">
      <c r="A302" s="483" t="s">
        <v>6236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6237</v>
      </c>
    </row>
    <row r="305" spans="1:8">
      <c r="A305" s="483" t="s">
        <v>6238</v>
      </c>
      <c r="D305" s="483">
        <v>9600</v>
      </c>
      <c r="H305" s="483" t="s">
        <v>6239</v>
      </c>
    </row>
    <row r="306" spans="1:8">
      <c r="E306" s="484" t="s">
        <v>6240</v>
      </c>
      <c r="F306" s="484"/>
      <c r="G306" s="484"/>
    </row>
    <row r="308" spans="1:8">
      <c r="A308" s="483" t="s">
        <v>6238</v>
      </c>
      <c r="E308" s="483">
        <v>1583</v>
      </c>
      <c r="H308" s="483" t="s">
        <v>6241</v>
      </c>
    </row>
    <row r="309" spans="1:8">
      <c r="E309" s="483">
        <v>3</v>
      </c>
      <c r="H309" s="483" t="s">
        <v>6242</v>
      </c>
    </row>
    <row r="310" spans="1:8">
      <c r="E310" s="484" t="s">
        <v>6243</v>
      </c>
      <c r="F310" s="484"/>
      <c r="G310" s="484"/>
    </row>
    <row r="312" spans="1:8">
      <c r="A312" s="483" t="s">
        <v>6244</v>
      </c>
      <c r="E312" s="483">
        <v>50</v>
      </c>
      <c r="H312" s="483" t="s">
        <v>6245</v>
      </c>
    </row>
    <row r="313" spans="1:8">
      <c r="E313" s="483">
        <v>70</v>
      </c>
      <c r="H313" s="483" t="s">
        <v>6246</v>
      </c>
    </row>
    <row r="314" spans="1:8">
      <c r="E314" s="484" t="s">
        <v>6247</v>
      </c>
      <c r="F314" s="484"/>
      <c r="G314" s="484"/>
    </row>
    <row r="316" spans="1:8">
      <c r="A316" s="483" t="s">
        <v>6248</v>
      </c>
    </row>
    <row r="317" spans="1:8">
      <c r="E317" s="483">
        <v>50</v>
      </c>
      <c r="H317" s="483" t="s">
        <v>6249</v>
      </c>
    </row>
    <row r="318" spans="1:8">
      <c r="E318" s="483">
        <v>798</v>
      </c>
      <c r="H318" s="483" t="s">
        <v>6250</v>
      </c>
    </row>
    <row r="319" spans="1:8">
      <c r="E319" s="484" t="s">
        <v>6251</v>
      </c>
      <c r="F319" s="484"/>
      <c r="G319" s="484"/>
    </row>
    <row r="321" spans="1:8">
      <c r="A321" s="483" t="s">
        <v>6252</v>
      </c>
    </row>
    <row r="322" spans="1:8">
      <c r="C322" s="483">
        <v>7000</v>
      </c>
      <c r="H322" s="483" t="s">
        <v>6253</v>
      </c>
    </row>
    <row r="324" spans="1:8">
      <c r="A324" s="483" t="s">
        <v>6252</v>
      </c>
    </row>
    <row r="325" spans="1:8">
      <c r="E325" s="483">
        <v>5000</v>
      </c>
      <c r="H325" s="483" t="s">
        <v>6254</v>
      </c>
    </row>
    <row r="326" spans="1:8">
      <c r="E326" s="484" t="s">
        <v>6255</v>
      </c>
      <c r="F326" s="484"/>
      <c r="G326" s="484"/>
    </row>
    <row r="328" spans="1:8">
      <c r="A328" s="483" t="s">
        <v>6252</v>
      </c>
    </row>
    <row r="329" spans="1:8">
      <c r="E329" s="483">
        <v>1000</v>
      </c>
      <c r="H329" s="483" t="s">
        <v>6256</v>
      </c>
    </row>
    <row r="330" spans="1:8">
      <c r="E330" s="484" t="s">
        <v>6257</v>
      </c>
      <c r="F330" s="484"/>
      <c r="G330" s="484"/>
    </row>
    <row r="332" spans="1:8">
      <c r="A332" s="483" t="s">
        <v>6258</v>
      </c>
    </row>
    <row r="333" spans="1:8">
      <c r="E333" s="483">
        <v>399</v>
      </c>
      <c r="H333" s="483" t="s">
        <v>6259</v>
      </c>
    </row>
    <row r="334" spans="1:8">
      <c r="E334" s="484" t="s">
        <v>6260</v>
      </c>
      <c r="F334" s="484"/>
      <c r="G334" s="484"/>
    </row>
    <row r="336" spans="1:8">
      <c r="A336" s="483" t="s">
        <v>6261</v>
      </c>
    </row>
    <row r="337" spans="1:8">
      <c r="E337" s="483">
        <v>90</v>
      </c>
      <c r="H337" s="483" t="s">
        <v>6262</v>
      </c>
    </row>
    <row r="338" spans="1:8">
      <c r="E338" s="484" t="s">
        <v>6263</v>
      </c>
      <c r="F338" s="484"/>
      <c r="G338" s="484"/>
    </row>
    <row r="340" spans="1:8">
      <c r="A340" s="483" t="s">
        <v>6264</v>
      </c>
    </row>
    <row r="341" spans="1:8">
      <c r="E341" s="483">
        <v>276</v>
      </c>
      <c r="H341" s="483" t="s">
        <v>6132</v>
      </c>
    </row>
    <row r="342" spans="1:8">
      <c r="E342" s="484" t="s">
        <v>6265</v>
      </c>
      <c r="F342" s="484"/>
      <c r="G342" s="484"/>
    </row>
    <row r="344" spans="1:8">
      <c r="A344" s="483" t="s">
        <v>6266</v>
      </c>
    </row>
    <row r="345" spans="1:8">
      <c r="C345" s="483">
        <v>15000</v>
      </c>
      <c r="H345" s="483" t="s">
        <v>6267</v>
      </c>
    </row>
    <row r="347" spans="1:8">
      <c r="A347" s="483" t="s">
        <v>6266</v>
      </c>
    </row>
    <row r="348" spans="1:8">
      <c r="C348" s="483">
        <v>40000</v>
      </c>
      <c r="H348" s="483" t="s">
        <v>6268</v>
      </c>
    </row>
    <row r="350" spans="1:8">
      <c r="A350" s="483" t="s">
        <v>6266</v>
      </c>
    </row>
    <row r="351" spans="1:8" ht="113.4">
      <c r="B351" s="483">
        <v>97905</v>
      </c>
      <c r="H351" s="486" t="s">
        <v>6269</v>
      </c>
    </row>
    <row r="353" spans="1:8">
      <c r="A353" s="483" t="s">
        <v>6270</v>
      </c>
    </row>
    <row r="354" spans="1:8">
      <c r="C354" s="483">
        <v>63796</v>
      </c>
      <c r="H354" s="483" t="s">
        <v>6271</v>
      </c>
    </row>
    <row r="355" spans="1:8">
      <c r="C355" s="483">
        <v>29000</v>
      </c>
      <c r="H355" s="483" t="s">
        <v>6272</v>
      </c>
    </row>
    <row r="356" spans="1:8">
      <c r="C356" s="483">
        <v>23536</v>
      </c>
      <c r="H356" s="483" t="s">
        <v>6273</v>
      </c>
    </row>
    <row r="357" spans="1:8">
      <c r="C357" s="483">
        <v>13002</v>
      </c>
      <c r="H357" s="483" t="s">
        <v>6274</v>
      </c>
    </row>
    <row r="359" spans="1:8">
      <c r="A359" s="483" t="s">
        <v>6275</v>
      </c>
    </row>
    <row r="360" spans="1:8">
      <c r="D360" s="483">
        <v>10000</v>
      </c>
      <c r="H360" s="483" t="s">
        <v>6276</v>
      </c>
    </row>
    <row r="361" spans="1:8">
      <c r="E361" s="483">
        <v>3844</v>
      </c>
      <c r="H361" s="483" t="s">
        <v>6277</v>
      </c>
    </row>
    <row r="362" spans="1:8">
      <c r="E362" s="483">
        <v>1583</v>
      </c>
      <c r="H362" s="483" t="s">
        <v>6278</v>
      </c>
    </row>
    <row r="363" spans="1:8">
      <c r="E363" s="483">
        <v>1583</v>
      </c>
      <c r="H363" s="483" t="s">
        <v>6279</v>
      </c>
    </row>
    <row r="364" spans="1:8">
      <c r="E364" s="483">
        <v>9</v>
      </c>
      <c r="H364" s="483" t="s">
        <v>6280</v>
      </c>
    </row>
    <row r="365" spans="1:8">
      <c r="E365" s="483">
        <v>17</v>
      </c>
      <c r="H365" s="483" t="s">
        <v>6281</v>
      </c>
    </row>
    <row r="366" spans="1:8">
      <c r="E366" s="484" t="s">
        <v>6282</v>
      </c>
      <c r="F366" s="484"/>
      <c r="G366" s="484"/>
    </row>
    <row r="368" spans="1:8">
      <c r="A368" s="483" t="s">
        <v>6283</v>
      </c>
    </row>
    <row r="369" spans="1:8">
      <c r="E369" s="483">
        <v>200</v>
      </c>
      <c r="H369" s="483" t="s">
        <v>6284</v>
      </c>
    </row>
    <row r="370" spans="1:8">
      <c r="E370" s="484" t="s">
        <v>6285</v>
      </c>
      <c r="F370" s="484"/>
      <c r="G370" s="484"/>
    </row>
    <row r="372" spans="1:8">
      <c r="A372" s="483" t="s">
        <v>6286</v>
      </c>
    </row>
    <row r="373" spans="1:8">
      <c r="E373" s="483">
        <v>114</v>
      </c>
      <c r="H373" s="483" t="s">
        <v>6287</v>
      </c>
    </row>
    <row r="374" spans="1:8">
      <c r="E374" s="484" t="s">
        <v>6288</v>
      </c>
      <c r="F374" s="484"/>
      <c r="G374" s="484"/>
    </row>
    <row r="376" spans="1:8">
      <c r="A376" s="483" t="s">
        <v>6289</v>
      </c>
    </row>
    <row r="377" spans="1:8">
      <c r="E377" s="483">
        <v>1205</v>
      </c>
      <c r="H377" s="483" t="s">
        <v>6290</v>
      </c>
    </row>
    <row r="378" spans="1:8">
      <c r="E378" s="484" t="s">
        <v>6291</v>
      </c>
      <c r="F378" s="484"/>
      <c r="G378" s="484"/>
    </row>
    <row r="380" spans="1:8">
      <c r="A380" s="483" t="s">
        <v>6289</v>
      </c>
    </row>
    <row r="381" spans="1:8">
      <c r="C381" s="483">
        <v>23767</v>
      </c>
      <c r="H381" s="483" t="s">
        <v>6292</v>
      </c>
    </row>
    <row r="383" spans="1:8">
      <c r="A383" s="483" t="s">
        <v>6293</v>
      </c>
    </row>
    <row r="384" spans="1:8">
      <c r="E384" s="483">
        <v>2400</v>
      </c>
      <c r="H384" s="483" t="s">
        <v>6294</v>
      </c>
    </row>
    <row r="385" spans="1:8">
      <c r="E385" s="484" t="s">
        <v>6295</v>
      </c>
      <c r="F385" s="484"/>
      <c r="G385" s="484"/>
    </row>
    <row r="387" spans="1:8">
      <c r="A387" s="483" t="s">
        <v>6296</v>
      </c>
    </row>
    <row r="388" spans="1:8">
      <c r="E388" s="483">
        <v>130</v>
      </c>
      <c r="H388" s="483" t="s">
        <v>6297</v>
      </c>
    </row>
    <row r="389" spans="1:8">
      <c r="E389" s="484" t="s">
        <v>6298</v>
      </c>
      <c r="F389" s="484"/>
      <c r="G389" s="484"/>
    </row>
    <row r="391" spans="1:8">
      <c r="A391" s="483" t="s">
        <v>6299</v>
      </c>
    </row>
    <row r="392" spans="1:8">
      <c r="B392" s="483">
        <v>16380</v>
      </c>
      <c r="H392" s="483" t="s">
        <v>6300</v>
      </c>
    </row>
    <row r="393" spans="1:8">
      <c r="B393" s="483">
        <v>4725</v>
      </c>
      <c r="H393" s="483" t="s">
        <v>6301</v>
      </c>
    </row>
    <row r="394" spans="1:8">
      <c r="B394" s="483">
        <v>11340</v>
      </c>
      <c r="H394" s="483" t="s">
        <v>6302</v>
      </c>
    </row>
    <row r="395" spans="1:8">
      <c r="B395" s="483">
        <v>9450</v>
      </c>
      <c r="H395" s="483" t="s">
        <v>6303</v>
      </c>
    </row>
    <row r="396" spans="1:8">
      <c r="B396" s="483">
        <v>14175</v>
      </c>
      <c r="H396" s="483" t="s">
        <v>6304</v>
      </c>
    </row>
    <row r="397" spans="1:8">
      <c r="B397" s="483">
        <v>14175</v>
      </c>
      <c r="H397" s="483" t="s">
        <v>6305</v>
      </c>
    </row>
    <row r="399" spans="1:8">
      <c r="A399" s="483" t="s">
        <v>6306</v>
      </c>
    </row>
    <row r="400" spans="1:8">
      <c r="E400" s="483">
        <v>320</v>
      </c>
      <c r="H400" s="483" t="s">
        <v>6307</v>
      </c>
    </row>
    <row r="401" spans="1:8">
      <c r="E401" s="484" t="s">
        <v>6308</v>
      </c>
      <c r="F401" s="484"/>
      <c r="G401" s="484"/>
    </row>
    <row r="403" spans="1:8">
      <c r="A403" s="483" t="s">
        <v>6309</v>
      </c>
    </row>
    <row r="404" spans="1:8">
      <c r="B404" s="483">
        <v>12600</v>
      </c>
      <c r="H404" s="483" t="s">
        <v>6310</v>
      </c>
    </row>
    <row r="405" spans="1:8">
      <c r="B405" s="483">
        <v>11340</v>
      </c>
      <c r="H405" s="483" t="s">
        <v>6311</v>
      </c>
    </row>
    <row r="406" spans="1:8">
      <c r="B406" s="483">
        <v>10800</v>
      </c>
      <c r="H406" s="483" t="s">
        <v>6312</v>
      </c>
    </row>
    <row r="407" spans="1:8">
      <c r="B407" s="483">
        <v>14175</v>
      </c>
      <c r="H407" s="483" t="s">
        <v>6313</v>
      </c>
    </row>
    <row r="408" spans="1:8">
      <c r="B408" s="483">
        <v>14175</v>
      </c>
      <c r="H408" s="483" t="s">
        <v>6314</v>
      </c>
    </row>
    <row r="410" spans="1:8">
      <c r="A410" s="483" t="s">
        <v>6315</v>
      </c>
    </row>
    <row r="411" spans="1:8">
      <c r="C411" s="483">
        <v>15000</v>
      </c>
      <c r="H411" s="483" t="s">
        <v>6316</v>
      </c>
    </row>
    <row r="413" spans="1:8">
      <c r="A413" s="483" t="s">
        <v>6315</v>
      </c>
    </row>
    <row r="414" spans="1:8">
      <c r="E414" s="483">
        <v>18</v>
      </c>
      <c r="H414" s="483" t="s">
        <v>6317</v>
      </c>
    </row>
    <row r="415" spans="1:8">
      <c r="E415" s="484" t="s">
        <v>6318</v>
      </c>
      <c r="F415" s="484"/>
      <c r="G415" s="484"/>
    </row>
    <row r="417" spans="1:8">
      <c r="A417" s="483" t="s">
        <v>6319</v>
      </c>
    </row>
    <row r="418" spans="1:8">
      <c r="E418" s="483">
        <v>110</v>
      </c>
      <c r="H418" s="483" t="s">
        <v>6320</v>
      </c>
    </row>
    <row r="419" spans="1:8">
      <c r="E419" s="484" t="s">
        <v>6321</v>
      </c>
      <c r="F419" s="484"/>
      <c r="G419" s="484"/>
    </row>
    <row r="421" spans="1:8">
      <c r="A421" s="483" t="s">
        <v>6322</v>
      </c>
    </row>
    <row r="422" spans="1:8">
      <c r="C422" s="483">
        <v>36000</v>
      </c>
      <c r="H422" s="483" t="s">
        <v>6323</v>
      </c>
    </row>
    <row r="423" spans="1:8">
      <c r="C423" s="483">
        <v>63796</v>
      </c>
      <c r="H423" s="483" t="s">
        <v>6324</v>
      </c>
    </row>
    <row r="424" spans="1:8">
      <c r="C424" s="483">
        <v>23538</v>
      </c>
      <c r="H424" s="483" t="s">
        <v>6325</v>
      </c>
    </row>
    <row r="425" spans="1:8">
      <c r="C425" s="483">
        <v>5000</v>
      </c>
      <c r="H425" s="483" t="s">
        <v>6222</v>
      </c>
    </row>
    <row r="426" spans="1:8">
      <c r="D426" s="483">
        <v>5000</v>
      </c>
      <c r="H426" s="483" t="s">
        <v>6222</v>
      </c>
    </row>
    <row r="427" spans="1:8">
      <c r="E427" s="484" t="s">
        <v>6326</v>
      </c>
      <c r="F427" s="484"/>
      <c r="G427" s="484"/>
    </row>
    <row r="429" spans="1:8">
      <c r="A429" s="483" t="s">
        <v>6327</v>
      </c>
    </row>
    <row r="430" spans="1:8">
      <c r="E430" s="483">
        <v>350</v>
      </c>
      <c r="H430" s="483" t="s">
        <v>6328</v>
      </c>
    </row>
    <row r="431" spans="1:8">
      <c r="E431" s="484" t="s">
        <v>6329</v>
      </c>
      <c r="F431" s="484"/>
      <c r="G431" s="484"/>
    </row>
    <row r="433" spans="1:8">
      <c r="A433" s="483" t="s">
        <v>6327</v>
      </c>
    </row>
    <row r="434" spans="1:8">
      <c r="C434" s="483">
        <v>18560</v>
      </c>
      <c r="H434" s="483" t="s">
        <v>6330</v>
      </c>
    </row>
    <row r="436" spans="1:8">
      <c r="A436" s="483" t="s">
        <v>6331</v>
      </c>
    </row>
    <row r="437" spans="1:8">
      <c r="E437" s="483">
        <v>18560</v>
      </c>
      <c r="H437" s="483" t="s">
        <v>6332</v>
      </c>
    </row>
    <row r="438" spans="1:8">
      <c r="E438" s="484" t="s">
        <v>6329</v>
      </c>
      <c r="F438" s="484"/>
      <c r="G438" s="484"/>
    </row>
    <row r="440" spans="1:8">
      <c r="A440" s="483" t="s">
        <v>6331</v>
      </c>
    </row>
    <row r="441" spans="1:8">
      <c r="E441" s="483">
        <v>200</v>
      </c>
      <c r="H441" s="483" t="s">
        <v>6333</v>
      </c>
    </row>
    <row r="442" spans="1:8">
      <c r="E442" s="484" t="s">
        <v>6334</v>
      </c>
      <c r="F442" s="484"/>
      <c r="G442" s="484"/>
    </row>
    <row r="444" spans="1:8">
      <c r="A444" s="483" t="s">
        <v>6331</v>
      </c>
    </row>
    <row r="445" spans="1:8">
      <c r="E445" s="483">
        <v>1205</v>
      </c>
      <c r="H445" s="483" t="s">
        <v>6335</v>
      </c>
    </row>
    <row r="446" spans="1:8">
      <c r="E446" s="484" t="s">
        <v>6336</v>
      </c>
      <c r="F446" s="484"/>
      <c r="G446" s="484"/>
    </row>
    <row r="448" spans="1:8">
      <c r="A448" s="483" t="s">
        <v>6337</v>
      </c>
    </row>
    <row r="449" spans="1:8">
      <c r="C449" s="483">
        <v>6000</v>
      </c>
      <c r="H449" s="483" t="s">
        <v>6338</v>
      </c>
    </row>
    <row r="451" spans="1:8">
      <c r="A451" s="483" t="s">
        <v>6337</v>
      </c>
    </row>
    <row r="452" spans="1:8">
      <c r="E452" s="483">
        <v>99</v>
      </c>
      <c r="H452" s="483" t="s">
        <v>6339</v>
      </c>
    </row>
    <row r="453" spans="1:8">
      <c r="E453" s="484" t="s">
        <v>6340</v>
      </c>
      <c r="F453" s="484"/>
      <c r="G453" s="484"/>
    </row>
    <row r="455" spans="1:8">
      <c r="A455" s="483" t="s">
        <v>6337</v>
      </c>
    </row>
    <row r="456" spans="1:8">
      <c r="E456" s="483">
        <v>1583</v>
      </c>
      <c r="H456" s="483" t="s">
        <v>6341</v>
      </c>
    </row>
    <row r="457" spans="1:8">
      <c r="E457" s="484" t="s">
        <v>6342</v>
      </c>
      <c r="F457" s="484"/>
      <c r="G457" s="484"/>
    </row>
    <row r="459" spans="1:8">
      <c r="A459" s="483" t="s">
        <v>6343</v>
      </c>
    </row>
    <row r="460" spans="1:8">
      <c r="E460" s="483">
        <v>399</v>
      </c>
      <c r="H460" s="483" t="s">
        <v>6344</v>
      </c>
    </row>
    <row r="461" spans="1:8">
      <c r="E461" s="483">
        <v>399</v>
      </c>
      <c r="H461" s="483" t="s">
        <v>6345</v>
      </c>
    </row>
    <row r="462" spans="1:8">
      <c r="E462" s="484" t="s">
        <v>6346</v>
      </c>
      <c r="F462" s="484"/>
      <c r="G462" s="484"/>
    </row>
    <row r="464" spans="1:8">
      <c r="A464" s="483" t="s">
        <v>6347</v>
      </c>
    </row>
    <row r="465" spans="1:8">
      <c r="E465" s="483">
        <v>109</v>
      </c>
      <c r="H465" s="483" t="s">
        <v>6127</v>
      </c>
    </row>
    <row r="466" spans="1:8">
      <c r="E466" s="484" t="s">
        <v>6348</v>
      </c>
      <c r="F466" s="484"/>
      <c r="G466" s="484"/>
    </row>
    <row r="468" spans="1:8">
      <c r="A468" s="483" t="s">
        <v>6349</v>
      </c>
    </row>
    <row r="469" spans="1:8">
      <c r="C469" s="483">
        <v>2639</v>
      </c>
      <c r="H469" s="483" t="s">
        <v>6350</v>
      </c>
    </row>
    <row r="471" spans="1:8">
      <c r="A471" s="483" t="s">
        <v>6349</v>
      </c>
    </row>
    <row r="472" spans="1:8">
      <c r="E472" s="483">
        <v>104</v>
      </c>
      <c r="H472" s="483" t="s">
        <v>6351</v>
      </c>
    </row>
    <row r="473" spans="1:8">
      <c r="E473" s="483">
        <v>20</v>
      </c>
      <c r="H473" s="483" t="s">
        <v>6352</v>
      </c>
    </row>
    <row r="474" spans="1:8">
      <c r="E474" s="484" t="s">
        <v>6353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6354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6355</v>
      </c>
    </row>
    <row r="478" spans="1:8">
      <c r="E478" s="484" t="s">
        <v>6356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6357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6358</v>
      </c>
    </row>
    <row r="482" spans="1:8">
      <c r="E482" s="484" t="s">
        <v>6359</v>
      </c>
      <c r="F482" s="484"/>
      <c r="G482" s="484"/>
    </row>
    <row r="484" spans="1:8">
      <c r="A484" s="483" t="s">
        <v>6357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6360</v>
      </c>
    </row>
    <row r="486" spans="1:8">
      <c r="E486" s="491">
        <v>205</v>
      </c>
      <c r="F486" s="491"/>
      <c r="G486" s="491"/>
      <c r="H486" s="483" t="s">
        <v>6360</v>
      </c>
    </row>
    <row r="487" spans="1:8">
      <c r="E487" s="484" t="s">
        <v>6361</v>
      </c>
      <c r="F487" s="484"/>
      <c r="G487" s="484"/>
    </row>
    <row r="489" spans="1:8">
      <c r="A489" s="483" t="s">
        <v>6362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6363</v>
      </c>
    </row>
    <row r="491" spans="1:8">
      <c r="E491" s="491">
        <v>105</v>
      </c>
      <c r="F491" s="491"/>
      <c r="G491" s="491"/>
      <c r="H491" s="483" t="s">
        <v>6363</v>
      </c>
    </row>
    <row r="492" spans="1:8">
      <c r="E492" s="484" t="s">
        <v>6364</v>
      </c>
      <c r="F492" s="484"/>
      <c r="G492" s="484"/>
    </row>
    <row r="494" spans="1:8">
      <c r="A494" s="483" t="s">
        <v>6365</v>
      </c>
    </row>
    <row r="495" spans="1:8">
      <c r="C495" s="483">
        <v>15000</v>
      </c>
      <c r="H495" s="483" t="s">
        <v>6366</v>
      </c>
    </row>
    <row r="497" spans="1:8">
      <c r="A497" s="483" t="s">
        <v>6367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6368</v>
      </c>
    </row>
    <row r="499" spans="1:8">
      <c r="E499" s="491">
        <v>120</v>
      </c>
      <c r="F499" s="491"/>
      <c r="G499" s="491"/>
      <c r="H499" s="483" t="s">
        <v>6368</v>
      </c>
    </row>
    <row r="500" spans="1:8">
      <c r="E500" s="484" t="s">
        <v>6369</v>
      </c>
      <c r="F500" s="484"/>
      <c r="G500" s="484"/>
    </row>
    <row r="502" spans="1:8">
      <c r="A502" s="483" t="s">
        <v>6367</v>
      </c>
    </row>
    <row r="503" spans="1:8">
      <c r="D503" s="483">
        <v>5000</v>
      </c>
      <c r="H503" s="483" t="s">
        <v>6222</v>
      </c>
    </row>
    <row r="504" spans="1:8">
      <c r="E504" s="484" t="s">
        <v>6370</v>
      </c>
      <c r="F504" s="484"/>
      <c r="G504" s="484"/>
    </row>
    <row r="506" spans="1:8">
      <c r="A506" s="483" t="s">
        <v>6371</v>
      </c>
    </row>
    <row r="507" spans="1:8">
      <c r="C507" s="483">
        <v>18000</v>
      </c>
      <c r="H507" s="483" t="s">
        <v>6372</v>
      </c>
    </row>
    <row r="508" spans="1:8">
      <c r="C508" s="483">
        <v>63796</v>
      </c>
      <c r="H508" s="483" t="s">
        <v>6373</v>
      </c>
    </row>
    <row r="509" spans="1:8">
      <c r="C509" s="483">
        <v>23538</v>
      </c>
      <c r="H509" s="483" t="s">
        <v>6374</v>
      </c>
    </row>
    <row r="511" spans="1:8">
      <c r="A511" s="483" t="s">
        <v>6375</v>
      </c>
    </row>
    <row r="512" spans="1:8">
      <c r="E512" s="483">
        <v>337</v>
      </c>
      <c r="H512" s="483" t="s">
        <v>6376</v>
      </c>
    </row>
    <row r="513" spans="1:8">
      <c r="E513" s="484" t="s">
        <v>6377</v>
      </c>
      <c r="F513" s="484"/>
      <c r="G513" s="484"/>
    </row>
    <row r="515" spans="1:8">
      <c r="A515" s="483" t="s">
        <v>6378</v>
      </c>
    </row>
    <row r="516" spans="1:8">
      <c r="E516" s="483">
        <v>70</v>
      </c>
      <c r="H516" s="483" t="s">
        <v>6379</v>
      </c>
    </row>
    <row r="517" spans="1:8">
      <c r="E517" s="484" t="s">
        <v>6380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6381</v>
      </c>
    </row>
    <row r="520" spans="1:8">
      <c r="C520" s="483">
        <v>20000</v>
      </c>
      <c r="H520" s="483" t="s">
        <v>6382</v>
      </c>
    </row>
    <row r="522" spans="1:8">
      <c r="A522" s="483" t="s">
        <v>6383</v>
      </c>
    </row>
    <row r="523" spans="1:8">
      <c r="E523" s="483">
        <v>180</v>
      </c>
      <c r="H523" s="483" t="s">
        <v>6384</v>
      </c>
    </row>
    <row r="524" spans="1:8">
      <c r="E524" s="483">
        <v>185</v>
      </c>
      <c r="H524" s="483" t="s">
        <v>6384</v>
      </c>
    </row>
    <row r="525" spans="1:8">
      <c r="E525" s="484" t="s">
        <v>6385</v>
      </c>
      <c r="F525" s="484"/>
      <c r="G525" s="484"/>
    </row>
    <row r="527" spans="1:8">
      <c r="A527" s="483" t="s">
        <v>6386</v>
      </c>
    </row>
    <row r="528" spans="1:8">
      <c r="C528" s="483">
        <v>36000</v>
      </c>
      <c r="H528" s="483" t="s">
        <v>6387</v>
      </c>
    </row>
    <row r="530" spans="1:8">
      <c r="A530" s="483" t="s">
        <v>6388</v>
      </c>
    </row>
    <row r="531" spans="1:8">
      <c r="E531" s="483">
        <v>1205</v>
      </c>
      <c r="H531" s="483" t="s">
        <v>6389</v>
      </c>
    </row>
    <row r="532" spans="1:8">
      <c r="E532" s="484" t="s">
        <v>6390</v>
      </c>
      <c r="F532" s="484"/>
      <c r="G532" s="484"/>
    </row>
    <row r="534" spans="1:8">
      <c r="A534" s="483" t="s">
        <v>6391</v>
      </c>
    </row>
    <row r="535" spans="1:8">
      <c r="E535" s="483">
        <v>35</v>
      </c>
      <c r="H535" s="483" t="s">
        <v>6392</v>
      </c>
    </row>
    <row r="536" spans="1:8">
      <c r="E536" s="484" t="s">
        <v>6393</v>
      </c>
      <c r="F536" s="484"/>
      <c r="G536" s="484"/>
    </row>
    <row r="538" spans="1:8">
      <c r="A538" s="483" t="s">
        <v>6394</v>
      </c>
    </row>
    <row r="539" spans="1:8">
      <c r="D539" s="483">
        <v>10000</v>
      </c>
      <c r="H539" s="483" t="s">
        <v>6395</v>
      </c>
    </row>
    <row r="540" spans="1:8">
      <c r="E540" s="484" t="s">
        <v>6396</v>
      </c>
      <c r="F540" s="484"/>
      <c r="G540" s="484"/>
    </row>
    <row r="543" spans="1:8">
      <c r="A543" s="483" t="s">
        <v>6397</v>
      </c>
    </row>
    <row r="544" spans="1:8">
      <c r="E544" s="483">
        <v>109</v>
      </c>
      <c r="H544" s="483" t="s">
        <v>6398</v>
      </c>
    </row>
    <row r="545" spans="1:8">
      <c r="E545" s="483">
        <v>68</v>
      </c>
      <c r="H545" s="483" t="s">
        <v>6399</v>
      </c>
    </row>
    <row r="546" spans="1:8">
      <c r="E546" s="484" t="s">
        <v>6400</v>
      </c>
      <c r="F546" s="484"/>
      <c r="G546" s="484"/>
    </row>
    <row r="548" spans="1:8">
      <c r="A548" s="483" t="s">
        <v>6401</v>
      </c>
    </row>
    <row r="549" spans="1:8">
      <c r="C549" s="483">
        <v>15000</v>
      </c>
      <c r="H549" s="483" t="s">
        <v>6402</v>
      </c>
    </row>
    <row r="551" spans="1:8">
      <c r="A551" s="483" t="s">
        <v>6401</v>
      </c>
    </row>
    <row r="552" spans="1:8">
      <c r="E552" s="483">
        <v>300</v>
      </c>
      <c r="H552" s="483" t="s">
        <v>6403</v>
      </c>
    </row>
    <row r="553" spans="1:8">
      <c r="E553" s="484" t="s">
        <v>6404</v>
      </c>
      <c r="F553" s="484"/>
      <c r="G553" s="484"/>
      <c r="H553" s="484" t="s">
        <v>6405</v>
      </c>
    </row>
    <row r="554" spans="1:8">
      <c r="E554" s="485"/>
      <c r="F554" s="485"/>
      <c r="G554" s="485"/>
    </row>
    <row r="556" spans="1:8">
      <c r="A556" s="483" t="s">
        <v>6406</v>
      </c>
    </row>
    <row r="557" spans="1:8">
      <c r="C557" s="483">
        <v>90000</v>
      </c>
      <c r="H557" s="483" t="s">
        <v>6407</v>
      </c>
    </row>
    <row r="558" spans="1:8">
      <c r="C558" s="483">
        <v>63740</v>
      </c>
      <c r="H558" s="483" t="s">
        <v>6408</v>
      </c>
    </row>
    <row r="559" spans="1:8">
      <c r="C559" s="483">
        <v>23538</v>
      </c>
      <c r="H559" s="483" t="s">
        <v>6409</v>
      </c>
    </row>
    <row r="561" spans="1:8">
      <c r="A561" s="483" t="s">
        <v>6410</v>
      </c>
    </row>
    <row r="562" spans="1:8">
      <c r="D562" s="483">
        <v>249</v>
      </c>
      <c r="H562" s="483" t="s">
        <v>6411</v>
      </c>
    </row>
    <row r="563" spans="1:8">
      <c r="D563" s="483">
        <v>9726</v>
      </c>
      <c r="H563" s="483" t="s">
        <v>6412</v>
      </c>
    </row>
    <row r="564" spans="1:8">
      <c r="E564" s="484" t="s">
        <v>6413</v>
      </c>
      <c r="F564" s="484"/>
      <c r="G564" s="484"/>
    </row>
    <row r="566" spans="1:8">
      <c r="A566" s="483" t="s">
        <v>6414</v>
      </c>
    </row>
    <row r="567" spans="1:8">
      <c r="E567" s="483">
        <v>179</v>
      </c>
      <c r="H567" s="483" t="s">
        <v>6415</v>
      </c>
    </row>
    <row r="568" spans="1:8">
      <c r="E568" s="484" t="s">
        <v>6416</v>
      </c>
      <c r="F568" s="484"/>
      <c r="G568" s="484"/>
    </row>
    <row r="570" spans="1:8">
      <c r="A570" s="483" t="s">
        <v>6414</v>
      </c>
    </row>
    <row r="571" spans="1:8">
      <c r="C571" s="483">
        <v>35072</v>
      </c>
      <c r="H571" s="483" t="s">
        <v>6417</v>
      </c>
    </row>
    <row r="573" spans="1:8">
      <c r="A573" s="483" t="s">
        <v>6418</v>
      </c>
    </row>
    <row r="574" spans="1:8">
      <c r="E574" s="483">
        <v>37020</v>
      </c>
      <c r="H574" s="483" t="s">
        <v>6419</v>
      </c>
    </row>
    <row r="576" spans="1:8">
      <c r="A576" s="483" t="s">
        <v>6418</v>
      </c>
    </row>
    <row r="577" spans="1:8" s="492" customFormat="1">
      <c r="D577" s="492">
        <v>6000</v>
      </c>
      <c r="H577" s="492" t="s">
        <v>6420</v>
      </c>
    </row>
    <row r="579" spans="1:8">
      <c r="A579" s="483" t="s">
        <v>6418</v>
      </c>
    </row>
    <row r="580" spans="1:8">
      <c r="E580" s="483">
        <v>1205</v>
      </c>
      <c r="H580" s="483" t="s">
        <v>6421</v>
      </c>
    </row>
    <row r="581" spans="1:8">
      <c r="E581" s="484" t="s">
        <v>6422</v>
      </c>
      <c r="F581" s="484"/>
      <c r="G581" s="484"/>
    </row>
    <row r="583" spans="1:8">
      <c r="A583" s="483" t="s">
        <v>6423</v>
      </c>
    </row>
    <row r="584" spans="1:8" s="492" customFormat="1">
      <c r="D584" s="492">
        <v>150000</v>
      </c>
      <c r="H584" s="492" t="s">
        <v>6424</v>
      </c>
    </row>
    <row r="586" spans="1:8">
      <c r="A586" s="483" t="s">
        <v>6425</v>
      </c>
    </row>
    <row r="587" spans="1:8">
      <c r="E587" s="483">
        <v>18</v>
      </c>
      <c r="H587" s="483" t="s">
        <v>6426</v>
      </c>
    </row>
    <row r="588" spans="1:8">
      <c r="E588" s="484" t="s">
        <v>6427</v>
      </c>
      <c r="F588" s="484"/>
      <c r="G588" s="484"/>
    </row>
    <row r="590" spans="1:8">
      <c r="A590" s="483" t="s">
        <v>6428</v>
      </c>
    </row>
    <row r="591" spans="1:8">
      <c r="E591" s="483">
        <v>399</v>
      </c>
      <c r="H591" s="483" t="s">
        <v>6429</v>
      </c>
    </row>
    <row r="592" spans="1:8">
      <c r="E592" s="483">
        <v>399</v>
      </c>
      <c r="H592" s="483" t="s">
        <v>6430</v>
      </c>
    </row>
    <row r="593" spans="1:8">
      <c r="E593" s="484" t="s">
        <v>6431</v>
      </c>
      <c r="F593" s="484"/>
      <c r="G593" s="484"/>
    </row>
    <row r="595" spans="1:8">
      <c r="A595" s="483" t="s">
        <v>6432</v>
      </c>
    </row>
    <row r="596" spans="1:8" s="492" customFormat="1">
      <c r="D596" s="492">
        <v>162016</v>
      </c>
      <c r="H596" s="492" t="s">
        <v>6433</v>
      </c>
    </row>
    <row r="598" spans="1:8">
      <c r="A598" s="483" t="s">
        <v>6434</v>
      </c>
    </row>
    <row r="599" spans="1:8">
      <c r="E599" s="483">
        <v>85</v>
      </c>
      <c r="H599" s="483" t="s">
        <v>6435</v>
      </c>
    </row>
    <row r="600" spans="1:8">
      <c r="E600" s="484" t="s">
        <v>6436</v>
      </c>
      <c r="F600" s="484"/>
      <c r="G600" s="484"/>
    </row>
    <row r="602" spans="1:8">
      <c r="A602" s="483" t="s">
        <v>6437</v>
      </c>
    </row>
    <row r="603" spans="1:8">
      <c r="B603" s="483">
        <v>6000</v>
      </c>
      <c r="H603" s="483" t="s">
        <v>6438</v>
      </c>
    </row>
    <row r="604" spans="1:8">
      <c r="B604" s="483">
        <v>150000</v>
      </c>
      <c r="H604" s="483" t="s">
        <v>6438</v>
      </c>
    </row>
    <row r="605" spans="1:8" ht="32.4">
      <c r="B605" s="486" t="s">
        <v>6439</v>
      </c>
      <c r="H605" s="483" t="s">
        <v>6440</v>
      </c>
    </row>
    <row r="607" spans="1:8">
      <c r="A607" s="483" t="s">
        <v>6441</v>
      </c>
    </row>
    <row r="608" spans="1:8">
      <c r="C608" s="483">
        <v>15000</v>
      </c>
      <c r="H608" s="483" t="s">
        <v>6442</v>
      </c>
    </row>
    <row r="610" spans="1:8">
      <c r="A610" s="483" t="s">
        <v>6443</v>
      </c>
    </row>
    <row r="611" spans="1:8">
      <c r="C611" s="483">
        <v>63740</v>
      </c>
      <c r="H611" s="483" t="s">
        <v>6444</v>
      </c>
    </row>
    <row r="612" spans="1:8">
      <c r="C612" s="483">
        <v>19580</v>
      </c>
      <c r="H612" s="483" t="s">
        <v>6445</v>
      </c>
    </row>
    <row r="614" spans="1:8">
      <c r="A614" s="483" t="s">
        <v>6446</v>
      </c>
    </row>
    <row r="615" spans="1:8">
      <c r="E615" s="483">
        <v>110</v>
      </c>
      <c r="H615" s="483" t="s">
        <v>6447</v>
      </c>
    </row>
    <row r="616" spans="1:8">
      <c r="E616" s="483">
        <v>120</v>
      </c>
      <c r="H616" s="483" t="s">
        <v>6448</v>
      </c>
    </row>
    <row r="617" spans="1:8">
      <c r="E617" s="484" t="s">
        <v>6449</v>
      </c>
      <c r="F617" s="484"/>
      <c r="G617" s="484"/>
    </row>
    <row r="619" spans="1:8">
      <c r="A619" s="483" t="s">
        <v>6450</v>
      </c>
    </row>
    <row r="620" spans="1:8">
      <c r="D620" s="483">
        <v>1559</v>
      </c>
      <c r="H620" s="483" t="s">
        <v>6451</v>
      </c>
    </row>
    <row r="621" spans="1:8">
      <c r="E621" s="484" t="s">
        <v>6452</v>
      </c>
      <c r="F621" s="484"/>
      <c r="G621" s="484"/>
    </row>
    <row r="623" spans="1:8">
      <c r="A623" s="483" t="s">
        <v>6453</v>
      </c>
    </row>
    <row r="624" spans="1:8">
      <c r="E624" s="483">
        <v>1205</v>
      </c>
      <c r="H624" s="483" t="s">
        <v>6047</v>
      </c>
    </row>
    <row r="625" spans="1:8">
      <c r="E625" s="484" t="s">
        <v>6454</v>
      </c>
      <c r="F625" s="484"/>
      <c r="G625" s="484"/>
    </row>
    <row r="627" spans="1:8">
      <c r="A627" s="483" t="s">
        <v>6453</v>
      </c>
    </row>
    <row r="628" spans="1:8">
      <c r="E628" s="483">
        <v>90</v>
      </c>
      <c r="H628" s="483" t="s">
        <v>6455</v>
      </c>
    </row>
    <row r="629" spans="1:8">
      <c r="E629" s="484" t="s">
        <v>6456</v>
      </c>
      <c r="F629" s="484"/>
      <c r="G629" s="484"/>
    </row>
    <row r="631" spans="1:8">
      <c r="A631" s="483" t="s">
        <v>6457</v>
      </c>
    </row>
    <row r="632" spans="1:8">
      <c r="C632" s="483">
        <v>11999</v>
      </c>
      <c r="H632" s="483" t="s">
        <v>6458</v>
      </c>
    </row>
    <row r="634" spans="1:8">
      <c r="A634" s="483" t="s">
        <v>6459</v>
      </c>
    </row>
    <row r="635" spans="1:8">
      <c r="C635" s="483">
        <v>300000</v>
      </c>
      <c r="H635" s="483" t="s">
        <v>6460</v>
      </c>
    </row>
    <row r="636" spans="1:8">
      <c r="C636" s="493" t="s">
        <v>6461</v>
      </c>
      <c r="E636" s="483">
        <v>30</v>
      </c>
      <c r="H636" s="483" t="s">
        <v>6462</v>
      </c>
    </row>
    <row r="637" spans="1:8">
      <c r="E637" s="484" t="s">
        <v>6463</v>
      </c>
      <c r="F637" s="484"/>
      <c r="G637" s="484"/>
    </row>
    <row r="639" spans="1:8">
      <c r="A639" s="483" t="s">
        <v>6459</v>
      </c>
    </row>
    <row r="640" spans="1:8">
      <c r="E640" s="483">
        <v>100</v>
      </c>
      <c r="H640" s="483" t="s">
        <v>6464</v>
      </c>
    </row>
    <row r="641" spans="1:8">
      <c r="E641" s="483">
        <v>110</v>
      </c>
      <c r="H641" s="483" t="s">
        <v>6464</v>
      </c>
    </row>
    <row r="642" spans="1:8">
      <c r="E642" s="484" t="s">
        <v>6465</v>
      </c>
      <c r="F642" s="484"/>
      <c r="G642" s="484"/>
    </row>
    <row r="644" spans="1:8">
      <c r="A644" s="483" t="s">
        <v>6466</v>
      </c>
    </row>
    <row r="645" spans="1:8">
      <c r="E645" s="483">
        <v>370</v>
      </c>
      <c r="H645" s="483" t="s">
        <v>6467</v>
      </c>
    </row>
    <row r="646" spans="1:8">
      <c r="E646" s="483">
        <v>370</v>
      </c>
      <c r="H646" s="483" t="s">
        <v>6467</v>
      </c>
    </row>
    <row r="647" spans="1:8">
      <c r="E647" s="484" t="s">
        <v>6468</v>
      </c>
      <c r="F647" s="484"/>
      <c r="G647" s="484"/>
    </row>
    <row r="649" spans="1:8">
      <c r="A649" s="483" t="s">
        <v>6469</v>
      </c>
    </row>
    <row r="650" spans="1:8">
      <c r="E650" s="483">
        <v>200</v>
      </c>
      <c r="H650" s="483" t="s">
        <v>6470</v>
      </c>
    </row>
    <row r="651" spans="1:8">
      <c r="E651" s="483">
        <v>190</v>
      </c>
      <c r="H651" s="483" t="s">
        <v>6470</v>
      </c>
    </row>
    <row r="652" spans="1:8">
      <c r="E652" s="484" t="s">
        <v>6471</v>
      </c>
      <c r="F652" s="484"/>
      <c r="G652" s="484"/>
    </row>
    <row r="654" spans="1:8">
      <c r="A654" s="483" t="s">
        <v>6472</v>
      </c>
    </row>
    <row r="655" spans="1:8">
      <c r="E655" s="483">
        <v>120</v>
      </c>
      <c r="H655" s="483" t="s">
        <v>6473</v>
      </c>
    </row>
    <row r="656" spans="1:8">
      <c r="E656" s="484" t="s">
        <v>6474</v>
      </c>
      <c r="F656" s="484"/>
      <c r="G656" s="484"/>
    </row>
    <row r="658" spans="1:8">
      <c r="A658" s="483" t="s">
        <v>6475</v>
      </c>
    </row>
    <row r="659" spans="1:8">
      <c r="E659" s="483">
        <v>42</v>
      </c>
      <c r="H659" s="483" t="s">
        <v>6476</v>
      </c>
    </row>
    <row r="660" spans="1:8">
      <c r="E660" s="483">
        <v>500</v>
      </c>
      <c r="H660" s="483" t="s">
        <v>6477</v>
      </c>
    </row>
    <row r="661" spans="1:8">
      <c r="E661" s="484" t="s">
        <v>6478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6479</v>
      </c>
    </row>
    <row r="664" spans="1:8">
      <c r="E664" s="483">
        <v>42</v>
      </c>
      <c r="H664" s="483" t="s">
        <v>6480</v>
      </c>
    </row>
    <row r="665" spans="1:8">
      <c r="E665" s="484" t="s">
        <v>6481</v>
      </c>
      <c r="F665" s="484"/>
      <c r="G665" s="484"/>
    </row>
    <row r="667" spans="1:8">
      <c r="A667" s="483" t="s">
        <v>6482</v>
      </c>
    </row>
    <row r="668" spans="1:8">
      <c r="C668" s="483">
        <v>15000</v>
      </c>
      <c r="H668" s="483" t="s">
        <v>6483</v>
      </c>
    </row>
    <row r="670" spans="1:8">
      <c r="A670" s="483" t="s">
        <v>6482</v>
      </c>
    </row>
    <row r="671" spans="1:8">
      <c r="C671" s="483">
        <v>2832</v>
      </c>
      <c r="H671" s="483" t="s">
        <v>6484</v>
      </c>
    </row>
    <row r="672" spans="1:8">
      <c r="E672" s="483">
        <v>30</v>
      </c>
      <c r="H672" s="483" t="s">
        <v>6485</v>
      </c>
    </row>
    <row r="673" spans="1:8">
      <c r="E673" s="484" t="s">
        <v>6486</v>
      </c>
      <c r="F673" s="484"/>
      <c r="G673" s="484"/>
    </row>
    <row r="675" spans="1:8">
      <c r="A675" s="483" t="s">
        <v>6487</v>
      </c>
    </row>
    <row r="676" spans="1:8">
      <c r="C676" s="483">
        <v>63740</v>
      </c>
      <c r="H676" s="483" t="s">
        <v>6488</v>
      </c>
    </row>
    <row r="677" spans="1:8">
      <c r="C677" s="483">
        <v>23038</v>
      </c>
      <c r="H677" s="483" t="s">
        <v>6489</v>
      </c>
    </row>
    <row r="678" spans="1:8">
      <c r="C678" s="483">
        <v>70000</v>
      </c>
      <c r="H678" s="483" t="s">
        <v>6490</v>
      </c>
    </row>
    <row r="680" spans="1:8">
      <c r="A680" s="483" t="s">
        <v>6487</v>
      </c>
    </row>
    <row r="681" spans="1:8">
      <c r="E681" s="483">
        <v>10000</v>
      </c>
      <c r="H681" s="483" t="s">
        <v>6491</v>
      </c>
    </row>
    <row r="682" spans="1:8">
      <c r="E682" s="483">
        <v>35</v>
      </c>
      <c r="H682" s="483" t="s">
        <v>6492</v>
      </c>
    </row>
    <row r="683" spans="1:8">
      <c r="E683" s="483">
        <v>175</v>
      </c>
      <c r="H683" s="483" t="s">
        <v>6493</v>
      </c>
    </row>
    <row r="684" spans="1:8">
      <c r="E684" s="484" t="s">
        <v>6494</v>
      </c>
      <c r="F684" s="484"/>
      <c r="G684" s="484"/>
    </row>
    <row r="685" spans="1:8">
      <c r="H685" s="493" t="s">
        <v>6495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6487</v>
      </c>
    </row>
    <row r="689" spans="1:8">
      <c r="H689" s="483" t="s">
        <v>6496</v>
      </c>
    </row>
    <row r="691" spans="1:8">
      <c r="A691" s="483" t="s">
        <v>6497</v>
      </c>
    </row>
    <row r="692" spans="1:8">
      <c r="E692" s="483">
        <v>45</v>
      </c>
      <c r="H692" s="483" t="s">
        <v>6498</v>
      </c>
    </row>
    <row r="693" spans="1:8">
      <c r="E693" s="484" t="s">
        <v>6499</v>
      </c>
      <c r="F693" s="484"/>
      <c r="G693" s="484"/>
    </row>
    <row r="695" spans="1:8">
      <c r="A695" s="483" t="s">
        <v>6500</v>
      </c>
    </row>
    <row r="696" spans="1:8">
      <c r="E696" s="483">
        <v>1205</v>
      </c>
      <c r="H696" s="483" t="s">
        <v>6081</v>
      </c>
    </row>
    <row r="697" spans="1:8">
      <c r="E697" s="483">
        <v>399</v>
      </c>
      <c r="H697" s="483" t="s">
        <v>6050</v>
      </c>
    </row>
    <row r="698" spans="1:8">
      <c r="E698" s="483">
        <v>399</v>
      </c>
      <c r="H698" s="483" t="s">
        <v>6501</v>
      </c>
    </row>
    <row r="699" spans="1:8">
      <c r="E699" s="483">
        <v>132</v>
      </c>
      <c r="H699" s="483" t="s">
        <v>6127</v>
      </c>
    </row>
    <row r="700" spans="1:8">
      <c r="E700" s="483">
        <v>45</v>
      </c>
      <c r="H700" s="483" t="s">
        <v>6502</v>
      </c>
    </row>
    <row r="701" spans="1:8">
      <c r="E701" s="484" t="s">
        <v>6503</v>
      </c>
      <c r="F701" s="484"/>
      <c r="G701" s="484"/>
    </row>
    <row r="703" spans="1:8">
      <c r="A703" s="483" t="s">
        <v>6504</v>
      </c>
    </row>
    <row r="704" spans="1:8">
      <c r="C704" s="483">
        <v>17420</v>
      </c>
      <c r="H704" s="483" t="s">
        <v>6505</v>
      </c>
    </row>
    <row r="705" spans="1:8">
      <c r="C705" s="483">
        <v>10519</v>
      </c>
      <c r="H705" s="483" t="s">
        <v>6506</v>
      </c>
    </row>
    <row r="707" spans="1:8">
      <c r="A707" s="483" t="s">
        <v>6507</v>
      </c>
    </row>
    <row r="708" spans="1:8">
      <c r="E708" s="483">
        <v>500</v>
      </c>
      <c r="H708" s="483" t="s">
        <v>6508</v>
      </c>
    </row>
    <row r="709" spans="1:8">
      <c r="E709" s="484" t="s">
        <v>6509</v>
      </c>
      <c r="F709" s="484"/>
      <c r="G709" s="484"/>
    </row>
    <row r="711" spans="1:8">
      <c r="A711" s="483" t="s">
        <v>6510</v>
      </c>
    </row>
    <row r="712" spans="1:8">
      <c r="E712" s="483">
        <v>42</v>
      </c>
      <c r="H712" s="483" t="s">
        <v>6511</v>
      </c>
    </row>
    <row r="713" spans="1:8">
      <c r="E713" s="484" t="s">
        <v>6512</v>
      </c>
      <c r="F713" s="484"/>
      <c r="G713" s="484"/>
    </row>
    <row r="715" spans="1:8">
      <c r="A715" s="483" t="s">
        <v>6513</v>
      </c>
    </row>
    <row r="716" spans="1:8">
      <c r="C716" s="483">
        <v>15000</v>
      </c>
      <c r="H716" s="483" t="s">
        <v>6514</v>
      </c>
    </row>
    <row r="718" spans="1:8">
      <c r="A718" s="483" t="s">
        <v>6515</v>
      </c>
    </row>
    <row r="719" spans="1:8">
      <c r="E719" s="483">
        <v>300</v>
      </c>
      <c r="H719" s="483" t="s">
        <v>6516</v>
      </c>
    </row>
    <row r="720" spans="1:8">
      <c r="E720" s="483">
        <v>135</v>
      </c>
      <c r="H720" s="483" t="s">
        <v>6517</v>
      </c>
    </row>
    <row r="721" spans="1:8">
      <c r="E721" s="483">
        <v>260</v>
      </c>
      <c r="H721" s="483" t="s">
        <v>6518</v>
      </c>
    </row>
    <row r="722" spans="1:8">
      <c r="E722" s="484" t="s">
        <v>6519</v>
      </c>
      <c r="F722" s="484"/>
      <c r="G722" s="484"/>
    </row>
    <row r="724" spans="1:8">
      <c r="A724" s="483" t="s">
        <v>6520</v>
      </c>
    </row>
    <row r="725" spans="1:8">
      <c r="E725" s="483">
        <v>35</v>
      </c>
      <c r="H725" s="483" t="s">
        <v>6521</v>
      </c>
    </row>
    <row r="726" spans="1:8">
      <c r="E726" s="483">
        <v>70</v>
      </c>
      <c r="H726" s="483" t="s">
        <v>6205</v>
      </c>
    </row>
    <row r="727" spans="1:8">
      <c r="E727" s="484" t="s">
        <v>6522</v>
      </c>
      <c r="F727" s="484"/>
      <c r="G727" s="484"/>
    </row>
    <row r="729" spans="1:8">
      <c r="A729" s="483" t="s">
        <v>6520</v>
      </c>
    </row>
    <row r="730" spans="1:8">
      <c r="C730" s="483">
        <v>44000</v>
      </c>
      <c r="H730" s="483" t="s">
        <v>6523</v>
      </c>
    </row>
    <row r="731" spans="1:8">
      <c r="C731" s="483">
        <v>23038</v>
      </c>
      <c r="H731" s="483" t="s">
        <v>6524</v>
      </c>
    </row>
    <row r="733" spans="1:8">
      <c r="A733" s="483" t="s">
        <v>6525</v>
      </c>
    </row>
    <row r="734" spans="1:8">
      <c r="C734" s="483">
        <v>63740</v>
      </c>
      <c r="H734" s="483" t="s">
        <v>6526</v>
      </c>
    </row>
    <row r="736" spans="1:8">
      <c r="A736" s="483" t="s">
        <v>6527</v>
      </c>
    </row>
    <row r="737" spans="1:8">
      <c r="C737" s="483">
        <v>10642</v>
      </c>
      <c r="H737" s="483" t="s">
        <v>6528</v>
      </c>
    </row>
    <row r="739" spans="1:8">
      <c r="A739" s="483" t="s">
        <v>6529</v>
      </c>
    </row>
    <row r="740" spans="1:8">
      <c r="E740" s="483">
        <v>1205</v>
      </c>
      <c r="H740" s="483" t="s">
        <v>6105</v>
      </c>
    </row>
    <row r="741" spans="1:8">
      <c r="E741" s="484" t="s">
        <v>6530</v>
      </c>
      <c r="F741" s="484"/>
      <c r="G741" s="484"/>
    </row>
    <row r="743" spans="1:8">
      <c r="A743" s="483" t="s">
        <v>6531</v>
      </c>
    </row>
    <row r="744" spans="1:8">
      <c r="C744" s="483">
        <v>15000</v>
      </c>
      <c r="H744" s="483" t="s">
        <v>6532</v>
      </c>
    </row>
    <row r="746" spans="1:8">
      <c r="A746" s="483" t="s">
        <v>6533</v>
      </c>
    </row>
    <row r="747" spans="1:8">
      <c r="E747" s="483">
        <v>18</v>
      </c>
      <c r="H747" s="483" t="s">
        <v>6534</v>
      </c>
    </row>
    <row r="748" spans="1:8">
      <c r="E748" s="484" t="s">
        <v>6535</v>
      </c>
      <c r="F748" s="484"/>
      <c r="G748" s="484"/>
    </row>
    <row r="750" spans="1:8">
      <c r="A750" s="483" t="s">
        <v>6536</v>
      </c>
    </row>
    <row r="751" spans="1:8">
      <c r="C751" s="483">
        <v>19299</v>
      </c>
      <c r="H751" s="483" t="s">
        <v>6537</v>
      </c>
    </row>
    <row r="752" spans="1:8">
      <c r="C752" s="483" t="s">
        <v>6538</v>
      </c>
    </row>
    <row r="753" spans="1:8">
      <c r="A753" s="483" t="s">
        <v>6539</v>
      </c>
    </row>
    <row r="754" spans="1:8">
      <c r="E754" s="483">
        <v>157</v>
      </c>
      <c r="H754" s="483" t="s">
        <v>6540</v>
      </c>
    </row>
    <row r="755" spans="1:8">
      <c r="E755" s="484" t="s">
        <v>6541</v>
      </c>
      <c r="F755" s="484"/>
      <c r="G755" s="484"/>
    </row>
    <row r="757" spans="1:8">
      <c r="A757" s="483" t="s">
        <v>6542</v>
      </c>
    </row>
    <row r="758" spans="1:8">
      <c r="C758" s="483">
        <v>11750</v>
      </c>
      <c r="H758" s="483" t="s">
        <v>6543</v>
      </c>
    </row>
    <row r="759" spans="1:8">
      <c r="C759" s="483">
        <v>23038</v>
      </c>
      <c r="H759" s="483" t="s">
        <v>6544</v>
      </c>
    </row>
    <row r="760" spans="1:8">
      <c r="C760" s="483">
        <v>63740</v>
      </c>
      <c r="H760" s="483" t="s">
        <v>6545</v>
      </c>
    </row>
    <row r="762" spans="1:8">
      <c r="A762" s="483" t="s">
        <v>6546</v>
      </c>
    </row>
    <row r="763" spans="1:8">
      <c r="E763" s="483">
        <v>240</v>
      </c>
      <c r="H763" s="483" t="s">
        <v>6547</v>
      </c>
    </row>
    <row r="764" spans="1:8">
      <c r="E764" s="483">
        <v>245</v>
      </c>
      <c r="H764" s="483" t="s">
        <v>6547</v>
      </c>
    </row>
    <row r="765" spans="1:8">
      <c r="E765" s="484" t="s">
        <v>6548</v>
      </c>
      <c r="F765" s="484"/>
      <c r="G765" s="484"/>
    </row>
    <row r="767" spans="1:8">
      <c r="A767" s="483" t="s">
        <v>6549</v>
      </c>
    </row>
    <row r="768" spans="1:8">
      <c r="C768" s="483">
        <v>2587</v>
      </c>
      <c r="H768" s="483" t="s">
        <v>6550</v>
      </c>
    </row>
    <row r="770" spans="1:8">
      <c r="A770" s="483" t="s">
        <v>6551</v>
      </c>
    </row>
    <row r="771" spans="1:8">
      <c r="E771" s="483">
        <v>130</v>
      </c>
      <c r="H771" s="483" t="s">
        <v>6552</v>
      </c>
    </row>
    <row r="772" spans="1:8">
      <c r="E772" s="483">
        <v>115</v>
      </c>
      <c r="H772" s="483" t="s">
        <v>6552</v>
      </c>
    </row>
    <row r="773" spans="1:8">
      <c r="E773" s="484" t="s">
        <v>6553</v>
      </c>
      <c r="F773" s="484"/>
      <c r="G773" s="484"/>
    </row>
    <row r="775" spans="1:8">
      <c r="A775" s="483" t="s">
        <v>6554</v>
      </c>
    </row>
    <row r="776" spans="1:8">
      <c r="E776" s="483">
        <v>325</v>
      </c>
      <c r="H776" s="483" t="s">
        <v>6555</v>
      </c>
    </row>
    <row r="777" spans="1:8">
      <c r="E777" s="483">
        <v>335</v>
      </c>
      <c r="H777" s="483" t="s">
        <v>6555</v>
      </c>
    </row>
    <row r="778" spans="1:8">
      <c r="E778" s="484" t="s">
        <v>6556</v>
      </c>
      <c r="F778" s="484"/>
      <c r="G778" s="484"/>
    </row>
    <row r="780" spans="1:8">
      <c r="A780" s="483" t="s">
        <v>6557</v>
      </c>
    </row>
    <row r="781" spans="1:8">
      <c r="C781" s="483">
        <v>5000</v>
      </c>
      <c r="H781" s="483" t="s">
        <v>6558</v>
      </c>
    </row>
    <row r="782" spans="1:8">
      <c r="D782" s="483">
        <v>5000</v>
      </c>
      <c r="H782" s="483" t="s">
        <v>6222</v>
      </c>
    </row>
    <row r="783" spans="1:8">
      <c r="E783" s="483">
        <v>126</v>
      </c>
      <c r="H783" s="483" t="s">
        <v>6132</v>
      </c>
    </row>
    <row r="784" spans="1:8">
      <c r="E784" s="483">
        <v>363</v>
      </c>
      <c r="H784" s="483" t="s">
        <v>6559</v>
      </c>
    </row>
    <row r="785" spans="1:8">
      <c r="E785" s="483">
        <v>798</v>
      </c>
      <c r="H785" s="483" t="s">
        <v>6560</v>
      </c>
    </row>
    <row r="786" spans="1:8">
      <c r="E786" s="484" t="s">
        <v>6561</v>
      </c>
      <c r="F786" s="484"/>
      <c r="G786" s="484"/>
    </row>
    <row r="788" spans="1:8">
      <c r="A788" s="483" t="s">
        <v>6562</v>
      </c>
    </row>
    <row r="789" spans="1:8">
      <c r="E789" s="483">
        <v>1205</v>
      </c>
      <c r="H789" s="483" t="s">
        <v>6133</v>
      </c>
    </row>
    <row r="790" spans="1:8">
      <c r="E790" s="484" t="s">
        <v>6563</v>
      </c>
      <c r="F790" s="484"/>
      <c r="G790" s="484"/>
    </row>
    <row r="792" spans="1:8">
      <c r="A792" s="483" t="s">
        <v>6562</v>
      </c>
    </row>
    <row r="793" spans="1:8">
      <c r="C793" s="483">
        <v>6000</v>
      </c>
      <c r="H793" s="483" t="s">
        <v>6564</v>
      </c>
    </row>
    <row r="795" spans="1:8">
      <c r="A795" s="483" t="s">
        <v>6565</v>
      </c>
    </row>
    <row r="796" spans="1:8">
      <c r="C796" s="483">
        <v>15000</v>
      </c>
      <c r="H796" s="483" t="s">
        <v>6566</v>
      </c>
    </row>
    <row r="798" spans="1:8">
      <c r="A798" s="483" t="s">
        <v>6567</v>
      </c>
    </row>
    <row r="799" spans="1:8">
      <c r="E799" s="483">
        <v>215</v>
      </c>
      <c r="H799" s="483" t="s">
        <v>6568</v>
      </c>
    </row>
    <row r="800" spans="1:8">
      <c r="E800" s="483">
        <v>230</v>
      </c>
      <c r="H800" s="483" t="s">
        <v>6568</v>
      </c>
    </row>
    <row r="801" spans="1:8">
      <c r="E801" s="484" t="s">
        <v>6569</v>
      </c>
      <c r="F801" s="484"/>
      <c r="G801" s="484"/>
    </row>
    <row r="803" spans="1:8">
      <c r="A803" s="483" t="s">
        <v>6570</v>
      </c>
    </row>
    <row r="804" spans="1:8">
      <c r="E804" s="483">
        <v>45</v>
      </c>
      <c r="H804" s="483" t="s">
        <v>6571</v>
      </c>
    </row>
    <row r="805" spans="1:8">
      <c r="E805" s="484" t="s">
        <v>6572</v>
      </c>
      <c r="F805" s="484"/>
      <c r="G805" s="484"/>
    </row>
    <row r="807" spans="1:8">
      <c r="A807" s="483" t="s">
        <v>6573</v>
      </c>
    </row>
    <row r="808" spans="1:8" ht="32.4">
      <c r="C808" s="483">
        <v>45000</v>
      </c>
      <c r="H808" s="486" t="s">
        <v>6574</v>
      </c>
    </row>
    <row r="810" spans="1:8">
      <c r="A810" s="483" t="s">
        <v>6573</v>
      </c>
    </row>
    <row r="811" spans="1:8">
      <c r="C811" s="483">
        <v>52000</v>
      </c>
      <c r="H811" s="483" t="s">
        <v>6575</v>
      </c>
    </row>
    <row r="812" spans="1:8">
      <c r="C812" s="483">
        <v>23004</v>
      </c>
      <c r="H812" s="483" t="s">
        <v>6576</v>
      </c>
    </row>
    <row r="813" spans="1:8">
      <c r="C813" s="483">
        <v>63725</v>
      </c>
      <c r="H813" s="483" t="s">
        <v>6577</v>
      </c>
    </row>
    <row r="815" spans="1:8">
      <c r="A815" s="483" t="s">
        <v>6578</v>
      </c>
    </row>
    <row r="816" spans="1:8">
      <c r="E816" s="483">
        <v>315</v>
      </c>
      <c r="H816" s="483" t="s">
        <v>6579</v>
      </c>
    </row>
    <row r="817" spans="1:8">
      <c r="E817" s="483">
        <v>410</v>
      </c>
      <c r="H817" s="483" t="s">
        <v>6579</v>
      </c>
    </row>
    <row r="818" spans="1:8">
      <c r="E818" s="484" t="s">
        <v>6580</v>
      </c>
      <c r="F818" s="484"/>
      <c r="G818" s="484"/>
      <c r="H818" s="483" t="s">
        <v>6581</v>
      </c>
    </row>
    <row r="819" spans="1:8">
      <c r="E819" s="484"/>
      <c r="F819" s="484"/>
      <c r="G819" s="484"/>
    </row>
    <row r="820" spans="1:8">
      <c r="A820" s="483" t="s">
        <v>6582</v>
      </c>
    </row>
    <row r="821" spans="1:8">
      <c r="C821" s="483">
        <v>34281</v>
      </c>
      <c r="H821" s="483" t="s">
        <v>6583</v>
      </c>
    </row>
    <row r="823" spans="1:8">
      <c r="A823" s="483" t="s">
        <v>6584</v>
      </c>
    </row>
    <row r="824" spans="1:8">
      <c r="C824" s="483">
        <v>45000</v>
      </c>
      <c r="H824" s="483" t="s">
        <v>6585</v>
      </c>
    </row>
    <row r="825" spans="1:8">
      <c r="E825" s="483">
        <v>30</v>
      </c>
      <c r="H825" s="483" t="s">
        <v>6586</v>
      </c>
    </row>
    <row r="826" spans="1:8">
      <c r="E826" s="484" t="s">
        <v>6587</v>
      </c>
      <c r="F826" s="484"/>
      <c r="G826" s="484"/>
    </row>
    <row r="828" spans="1:8">
      <c r="A828" s="483" t="s">
        <v>6588</v>
      </c>
      <c r="E828" s="483">
        <v>124</v>
      </c>
      <c r="H828" s="483" t="s">
        <v>6589</v>
      </c>
    </row>
    <row r="829" spans="1:8">
      <c r="E829" s="484" t="s">
        <v>6590</v>
      </c>
      <c r="F829" s="484"/>
      <c r="G829" s="484"/>
    </row>
    <row r="832" spans="1:8">
      <c r="A832" s="483" t="s">
        <v>6584</v>
      </c>
      <c r="E832" s="483">
        <v>70</v>
      </c>
      <c r="H832" s="483" t="s">
        <v>6591</v>
      </c>
    </row>
    <row r="833" spans="1:8">
      <c r="E833" s="484" t="s">
        <v>6592</v>
      </c>
      <c r="F833" s="484"/>
      <c r="G833" s="484"/>
    </row>
    <row r="835" spans="1:8">
      <c r="A835" s="483" t="s">
        <v>6593</v>
      </c>
    </row>
    <row r="836" spans="1:8">
      <c r="E836" s="483">
        <v>70</v>
      </c>
      <c r="H836" s="483" t="s">
        <v>6594</v>
      </c>
    </row>
    <row r="837" spans="1:8">
      <c r="E837" s="484" t="s">
        <v>6595</v>
      </c>
      <c r="F837" s="484"/>
      <c r="G837" s="484"/>
    </row>
    <row r="839" spans="1:8">
      <c r="A839" s="483" t="s">
        <v>6596</v>
      </c>
    </row>
    <row r="840" spans="1:8">
      <c r="E840" s="483">
        <v>95</v>
      </c>
      <c r="H840" s="483" t="s">
        <v>6597</v>
      </c>
    </row>
    <row r="841" spans="1:8">
      <c r="E841" s="484" t="s">
        <v>6598</v>
      </c>
      <c r="F841" s="484"/>
      <c r="G841" s="484"/>
    </row>
    <row r="843" spans="1:8">
      <c r="A843" s="483" t="s">
        <v>6599</v>
      </c>
    </row>
    <row r="844" spans="1:8">
      <c r="E844" s="483">
        <v>32</v>
      </c>
      <c r="H844" s="483" t="s">
        <v>6600</v>
      </c>
    </row>
    <row r="845" spans="1:8">
      <c r="E845" s="484" t="s">
        <v>6601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6602</v>
      </c>
    </row>
    <row r="848" spans="1:8">
      <c r="E848" s="483">
        <v>1205</v>
      </c>
      <c r="H848" s="483" t="s">
        <v>6160</v>
      </c>
    </row>
    <row r="849" spans="1:8">
      <c r="E849" s="484" t="s">
        <v>6603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6604</v>
      </c>
    </row>
    <row r="852" spans="1:8">
      <c r="E852" s="483">
        <v>64</v>
      </c>
      <c r="H852" s="483" t="s">
        <v>6605</v>
      </c>
    </row>
    <row r="853" spans="1:8">
      <c r="E853" s="484" t="s">
        <v>6606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6607</v>
      </c>
    </row>
    <row r="856" spans="1:8">
      <c r="C856" s="483">
        <v>14825</v>
      </c>
      <c r="E856" s="484"/>
      <c r="F856" s="484"/>
      <c r="G856" s="484"/>
      <c r="H856" s="483" t="s">
        <v>6608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6609</v>
      </c>
      <c r="C860" s="483">
        <v>15015</v>
      </c>
      <c r="H860" s="483" t="s">
        <v>6610</v>
      </c>
    </row>
    <row r="862" spans="1:8">
      <c r="A862" s="483" t="s">
        <v>6609</v>
      </c>
      <c r="C862" s="483">
        <v>9900</v>
      </c>
      <c r="H862" s="483" t="s">
        <v>6611</v>
      </c>
    </row>
    <row r="864" spans="1:8">
      <c r="A864" s="483" t="s">
        <v>6609</v>
      </c>
      <c r="E864" s="483">
        <v>300</v>
      </c>
      <c r="H864" s="483" t="s">
        <v>6612</v>
      </c>
    </row>
    <row r="865" spans="1:8">
      <c r="E865" s="484" t="s">
        <v>6613</v>
      </c>
      <c r="F865" s="484"/>
      <c r="G865" s="484"/>
    </row>
    <row r="867" spans="1:8">
      <c r="A867" s="483" t="s">
        <v>6186</v>
      </c>
    </row>
    <row r="868" spans="1:8">
      <c r="C868" s="483">
        <v>44500</v>
      </c>
      <c r="H868" s="483" t="s">
        <v>6614</v>
      </c>
    </row>
    <row r="869" spans="1:8">
      <c r="C869" s="483">
        <v>23004</v>
      </c>
      <c r="H869" s="483" t="s">
        <v>6615</v>
      </c>
    </row>
    <row r="870" spans="1:8">
      <c r="C870" s="483">
        <v>63725</v>
      </c>
      <c r="H870" s="483" t="s">
        <v>6616</v>
      </c>
    </row>
    <row r="871" spans="1:8">
      <c r="C871" s="483">
        <v>15907</v>
      </c>
      <c r="H871" s="483" t="s">
        <v>6617</v>
      </c>
    </row>
    <row r="873" spans="1:8">
      <c r="A873" s="483" t="s">
        <v>6618</v>
      </c>
      <c r="E873" s="483">
        <v>52</v>
      </c>
      <c r="H873" s="483" t="s">
        <v>6619</v>
      </c>
    </row>
    <row r="874" spans="1:8">
      <c r="E874" s="484" t="s">
        <v>6620</v>
      </c>
      <c r="F874" s="484"/>
      <c r="G874" s="484"/>
    </row>
    <row r="876" spans="1:8">
      <c r="A876" s="483" t="s">
        <v>6621</v>
      </c>
    </row>
    <row r="877" spans="1:8">
      <c r="E877" s="483">
        <v>21</v>
      </c>
      <c r="H877" s="483" t="s">
        <v>6622</v>
      </c>
    </row>
    <row r="878" spans="1:8">
      <c r="E878" s="484" t="s">
        <v>6623</v>
      </c>
      <c r="F878" s="484"/>
      <c r="G878" s="484"/>
    </row>
    <row r="880" spans="1:8">
      <c r="A880" s="483" t="s">
        <v>6621</v>
      </c>
    </row>
    <row r="881" spans="1:8">
      <c r="E881" s="483">
        <v>225</v>
      </c>
      <c r="H881" s="483" t="s">
        <v>6624</v>
      </c>
    </row>
    <row r="882" spans="1:8">
      <c r="E882" s="483">
        <v>245</v>
      </c>
      <c r="H882" s="483" t="s">
        <v>6624</v>
      </c>
    </row>
    <row r="883" spans="1:8">
      <c r="E883" s="484" t="s">
        <v>6625</v>
      </c>
      <c r="F883" s="484"/>
      <c r="G883" s="484"/>
    </row>
    <row r="885" spans="1:8">
      <c r="A885" s="483" t="s">
        <v>6626</v>
      </c>
    </row>
    <row r="886" spans="1:8">
      <c r="C886" s="483">
        <v>5000</v>
      </c>
      <c r="H886" s="483" t="s">
        <v>6627</v>
      </c>
    </row>
    <row r="887" spans="1:8">
      <c r="D887" s="483">
        <v>5000</v>
      </c>
      <c r="H887" s="483" t="s">
        <v>6222</v>
      </c>
    </row>
    <row r="888" spans="1:8">
      <c r="E888" s="484" t="s">
        <v>6628</v>
      </c>
      <c r="F888" s="484"/>
      <c r="G888" s="484"/>
    </row>
    <row r="890" spans="1:8">
      <c r="A890" s="483" t="s">
        <v>6626</v>
      </c>
    </row>
    <row r="891" spans="1:8">
      <c r="E891" s="483">
        <v>385</v>
      </c>
      <c r="H891" s="483" t="s">
        <v>6629</v>
      </c>
    </row>
    <row r="892" spans="1:8">
      <c r="E892" s="483">
        <v>380</v>
      </c>
      <c r="H892" s="483" t="s">
        <v>6629</v>
      </c>
    </row>
    <row r="893" spans="1:8">
      <c r="E893" s="484" t="s">
        <v>6630</v>
      </c>
      <c r="F893" s="484"/>
      <c r="G893" s="484"/>
    </row>
    <row r="895" spans="1:8">
      <c r="A895" s="483" t="s">
        <v>6631</v>
      </c>
      <c r="E895" s="483">
        <v>1205</v>
      </c>
      <c r="H895" s="483" t="s">
        <v>6632</v>
      </c>
    </row>
    <row r="896" spans="1:8">
      <c r="E896" s="484" t="s">
        <v>6633</v>
      </c>
      <c r="F896" s="484"/>
      <c r="G896" s="484"/>
    </row>
    <row r="898" spans="1:8">
      <c r="A898" s="483" t="s">
        <v>6634</v>
      </c>
    </row>
    <row r="899" spans="1:8">
      <c r="C899" s="483">
        <v>15000</v>
      </c>
      <c r="H899" s="483" t="s">
        <v>6635</v>
      </c>
    </row>
    <row r="900" spans="1:8">
      <c r="B900" s="483">
        <v>15000</v>
      </c>
      <c r="H900" s="483" t="s">
        <v>6636</v>
      </c>
    </row>
    <row r="902" spans="1:8">
      <c r="A902" s="483" t="s">
        <v>6637</v>
      </c>
      <c r="C902" s="483">
        <v>15000</v>
      </c>
      <c r="H902" s="483" t="s">
        <v>6638</v>
      </c>
    </row>
    <row r="904" spans="1:8">
      <c r="A904" s="483" t="s">
        <v>6637</v>
      </c>
    </row>
    <row r="905" spans="1:8">
      <c r="C905" s="483">
        <v>33004</v>
      </c>
      <c r="H905" s="483" t="s">
        <v>6639</v>
      </c>
    </row>
    <row r="906" spans="1:8">
      <c r="C906" s="483">
        <v>36000</v>
      </c>
      <c r="H906" s="483" t="s">
        <v>6640</v>
      </c>
    </row>
    <row r="907" spans="1:8">
      <c r="C907" s="483">
        <v>63725</v>
      </c>
      <c r="H907" s="483" t="s">
        <v>6641</v>
      </c>
    </row>
    <row r="909" spans="1:8">
      <c r="A909" s="483" t="s">
        <v>6642</v>
      </c>
    </row>
    <row r="910" spans="1:8">
      <c r="C910" s="483">
        <v>4056</v>
      </c>
      <c r="E910" s="484"/>
      <c r="F910" s="484"/>
      <c r="G910" s="484"/>
      <c r="H910" s="483" t="s">
        <v>6643</v>
      </c>
    </row>
    <row r="911" spans="1:8">
      <c r="E911" s="484"/>
      <c r="F911" s="484"/>
      <c r="G911" s="484"/>
    </row>
    <row r="912" spans="1:8">
      <c r="A912" s="483" t="s">
        <v>6644</v>
      </c>
    </row>
    <row r="913" spans="1:8">
      <c r="E913" s="483">
        <v>100</v>
      </c>
      <c r="H913" s="483" t="s">
        <v>6645</v>
      </c>
    </row>
    <row r="914" spans="1:8">
      <c r="E914" s="483">
        <v>100</v>
      </c>
      <c r="H914" s="483" t="s">
        <v>6645</v>
      </c>
    </row>
    <row r="915" spans="1:8">
      <c r="E915" s="484" t="s">
        <v>6646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6647</v>
      </c>
    </row>
    <row r="918" spans="1:8">
      <c r="E918" s="483">
        <v>50</v>
      </c>
      <c r="H918" s="483" t="s">
        <v>6648</v>
      </c>
    </row>
    <row r="919" spans="1:8">
      <c r="E919" s="483">
        <v>500</v>
      </c>
      <c r="H919" s="483" t="s">
        <v>6649</v>
      </c>
    </row>
    <row r="920" spans="1:8">
      <c r="E920" s="483">
        <v>548</v>
      </c>
      <c r="H920" s="483" t="s">
        <v>6650</v>
      </c>
    </row>
    <row r="921" spans="1:8">
      <c r="E921" s="483">
        <v>75</v>
      </c>
      <c r="H921" s="483" t="s">
        <v>6651</v>
      </c>
    </row>
    <row r="922" spans="1:8">
      <c r="E922" s="484" t="s">
        <v>6652</v>
      </c>
      <c r="F922" s="484"/>
      <c r="G922" s="484"/>
    </row>
    <row r="924" spans="1:8">
      <c r="A924" s="483" t="s">
        <v>6653</v>
      </c>
    </row>
    <row r="925" spans="1:8">
      <c r="E925" s="483">
        <v>110</v>
      </c>
      <c r="H925" s="483" t="s">
        <v>6654</v>
      </c>
    </row>
    <row r="926" spans="1:8">
      <c r="E926" s="483">
        <v>130</v>
      </c>
      <c r="H926" s="483" t="s">
        <v>6654</v>
      </c>
    </row>
    <row r="927" spans="1:8">
      <c r="E927" s="484" t="s">
        <v>6655</v>
      </c>
      <c r="F927" s="484"/>
      <c r="G927" s="484"/>
    </row>
    <row r="929" spans="1:8">
      <c r="A929" s="483" t="s">
        <v>6656</v>
      </c>
      <c r="H929" s="483" t="s">
        <v>6657</v>
      </c>
    </row>
    <row r="930" spans="1:8">
      <c r="E930" s="483">
        <v>1205</v>
      </c>
    </row>
    <row r="931" spans="1:8">
      <c r="E931" s="484" t="s">
        <v>6658</v>
      </c>
      <c r="F931" s="484"/>
      <c r="G931" s="484"/>
    </row>
    <row r="933" spans="1:8">
      <c r="A933" s="483" t="s">
        <v>6659</v>
      </c>
    </row>
    <row r="934" spans="1:8">
      <c r="E934" s="483">
        <v>270</v>
      </c>
      <c r="H934" s="483" t="s">
        <v>6660</v>
      </c>
    </row>
    <row r="935" spans="1:8">
      <c r="E935" s="483">
        <v>250</v>
      </c>
      <c r="H935" s="483" t="s">
        <v>6660</v>
      </c>
    </row>
    <row r="936" spans="1:8">
      <c r="E936" s="484" t="s">
        <v>6661</v>
      </c>
      <c r="F936" s="484"/>
      <c r="G936" s="484"/>
      <c r="H936" s="484" t="s">
        <v>6662</v>
      </c>
    </row>
    <row r="938" spans="1:8">
      <c r="A938" s="483" t="s">
        <v>6663</v>
      </c>
      <c r="C938" s="483">
        <v>15000</v>
      </c>
      <c r="H938" s="483" t="s">
        <v>6664</v>
      </c>
    </row>
    <row r="940" spans="1:8">
      <c r="A940" s="483" t="s">
        <v>6665</v>
      </c>
    </row>
    <row r="941" spans="1:8">
      <c r="E941" s="483">
        <v>95</v>
      </c>
      <c r="H941" s="483" t="s">
        <v>6666</v>
      </c>
    </row>
    <row r="942" spans="1:8">
      <c r="E942" s="483">
        <v>470</v>
      </c>
      <c r="H942" s="483" t="s">
        <v>6667</v>
      </c>
    </row>
    <row r="943" spans="1:8">
      <c r="E943" s="484" t="s">
        <v>6668</v>
      </c>
      <c r="F943" s="484"/>
      <c r="G943" s="484"/>
    </row>
    <row r="945" spans="1:8">
      <c r="A945" s="483" t="s">
        <v>6669</v>
      </c>
      <c r="C945" s="483">
        <v>5000</v>
      </c>
      <c r="H945" s="483" t="s">
        <v>6627</v>
      </c>
    </row>
    <row r="946" spans="1:8">
      <c r="C946" s="483">
        <v>63707</v>
      </c>
      <c r="H946" s="483" t="s">
        <v>6641</v>
      </c>
    </row>
    <row r="947" spans="1:8">
      <c r="C947" s="483">
        <v>33000</v>
      </c>
      <c r="H947" s="483" t="s">
        <v>6639</v>
      </c>
    </row>
    <row r="948" spans="1:8">
      <c r="C948" s="483">
        <v>22978</v>
      </c>
      <c r="H948" s="483" t="s">
        <v>6640</v>
      </c>
    </row>
    <row r="949" spans="1:8">
      <c r="D949" s="483">
        <v>5000</v>
      </c>
      <c r="H949" s="483" t="s">
        <v>6222</v>
      </c>
    </row>
    <row r="950" spans="1:8">
      <c r="E950" s="484" t="s">
        <v>6670</v>
      </c>
      <c r="F950" s="484"/>
      <c r="G950" s="484"/>
    </row>
    <row r="952" spans="1:8">
      <c r="A952" s="483" t="s">
        <v>6671</v>
      </c>
    </row>
    <row r="953" spans="1:8">
      <c r="C953" s="483">
        <v>33772</v>
      </c>
      <c r="H953" s="483" t="s">
        <v>6672</v>
      </c>
    </row>
    <row r="955" spans="1:8">
      <c r="A955" s="483" t="s">
        <v>6673</v>
      </c>
    </row>
    <row r="956" spans="1:8">
      <c r="C956" s="483">
        <v>21920</v>
      </c>
      <c r="H956" s="483" t="s">
        <v>6674</v>
      </c>
    </row>
    <row r="958" spans="1:8">
      <c r="A958" s="483" t="s">
        <v>6675</v>
      </c>
    </row>
    <row r="959" spans="1:8">
      <c r="C959" s="483">
        <v>36000</v>
      </c>
      <c r="H959" s="483" t="s">
        <v>6676</v>
      </c>
    </row>
    <row r="961" spans="1:8">
      <c r="A961" s="483" t="s">
        <v>6677</v>
      </c>
    </row>
    <row r="962" spans="1:8">
      <c r="E962" s="483">
        <v>267</v>
      </c>
      <c r="H962" s="483" t="s">
        <v>6678</v>
      </c>
    </row>
    <row r="963" spans="1:8">
      <c r="E963" s="484" t="s">
        <v>6679</v>
      </c>
      <c r="F963" s="484"/>
      <c r="G963" s="484"/>
    </row>
    <row r="965" spans="1:8">
      <c r="A965" s="483" t="s">
        <v>6680</v>
      </c>
    </row>
    <row r="966" spans="1:8">
      <c r="E966" s="483">
        <v>105</v>
      </c>
      <c r="H966" s="483" t="s">
        <v>6681</v>
      </c>
    </row>
    <row r="967" spans="1:8">
      <c r="E967" s="484" t="s">
        <v>6682</v>
      </c>
      <c r="F967" s="484"/>
      <c r="G967" s="484"/>
    </row>
    <row r="969" spans="1:8">
      <c r="A969" s="483" t="s">
        <v>6683</v>
      </c>
    </row>
    <row r="970" spans="1:8">
      <c r="E970" s="483">
        <v>998</v>
      </c>
      <c r="H970" s="483" t="s">
        <v>6684</v>
      </c>
    </row>
    <row r="971" spans="1:8">
      <c r="E971" s="483">
        <v>178</v>
      </c>
      <c r="H971" s="483" t="s">
        <v>6685</v>
      </c>
    </row>
    <row r="972" spans="1:8">
      <c r="E972" s="484" t="s">
        <v>6686</v>
      </c>
      <c r="F972" s="484"/>
      <c r="G972" s="484"/>
    </row>
    <row r="974" spans="1:8">
      <c r="A974" s="483" t="s">
        <v>6687</v>
      </c>
      <c r="H974" s="483" t="s">
        <v>6688</v>
      </c>
    </row>
    <row r="975" spans="1:8">
      <c r="E975" s="483">
        <v>1205</v>
      </c>
    </row>
    <row r="976" spans="1:8">
      <c r="E976" s="484" t="s">
        <v>6689</v>
      </c>
      <c r="F976" s="484"/>
      <c r="G976" s="484"/>
    </row>
    <row r="978" spans="1:8">
      <c r="A978" s="483" t="s">
        <v>6690</v>
      </c>
      <c r="C978" s="483">
        <v>15000</v>
      </c>
      <c r="H978" s="483" t="s">
        <v>6691</v>
      </c>
    </row>
    <row r="980" spans="1:8">
      <c r="A980" s="483" t="s">
        <v>6692</v>
      </c>
    </row>
    <row r="981" spans="1:8">
      <c r="E981" s="483">
        <v>1000</v>
      </c>
      <c r="H981" s="483" t="s">
        <v>6693</v>
      </c>
    </row>
    <row r="982" spans="1:8">
      <c r="E982" s="484" t="s">
        <v>6694</v>
      </c>
      <c r="F982" s="484"/>
      <c r="G982" s="484"/>
    </row>
    <row r="983" spans="1:8">
      <c r="C983" s="483">
        <v>17500</v>
      </c>
      <c r="H983" s="483" t="s">
        <v>6695</v>
      </c>
    </row>
    <row r="984" spans="1:8">
      <c r="C984" s="483">
        <v>22978</v>
      </c>
      <c r="H984" s="483" t="s">
        <v>6696</v>
      </c>
    </row>
    <row r="986" spans="1:8">
      <c r="A986" s="483" t="s">
        <v>6697</v>
      </c>
    </row>
    <row r="987" spans="1:8">
      <c r="C987" s="483">
        <v>63707</v>
      </c>
      <c r="H987" s="483" t="s">
        <v>6698</v>
      </c>
    </row>
    <row r="989" spans="1:8">
      <c r="A989" s="483" t="s">
        <v>6699</v>
      </c>
      <c r="H989" s="483" t="s">
        <v>6700</v>
      </c>
    </row>
    <row r="990" spans="1:8">
      <c r="E990" s="483">
        <v>1205</v>
      </c>
    </row>
    <row r="991" spans="1:8">
      <c r="E991" s="484" t="s">
        <v>6701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6699</v>
      </c>
    </row>
    <row r="994" spans="1:8">
      <c r="C994" s="483">
        <v>5000</v>
      </c>
      <c r="H994" s="483" t="s">
        <v>6222</v>
      </c>
    </row>
    <row r="995" spans="1:8">
      <c r="D995" s="483">
        <v>5000</v>
      </c>
      <c r="H995" s="483" t="s">
        <v>6222</v>
      </c>
    </row>
    <row r="996" spans="1:8">
      <c r="E996" s="484" t="s">
        <v>6702</v>
      </c>
      <c r="F996" s="484"/>
      <c r="G996" s="484"/>
    </row>
    <row r="998" spans="1:8">
      <c r="A998" s="483" t="s">
        <v>6703</v>
      </c>
    </row>
    <row r="999" spans="1:8">
      <c r="E999" s="483">
        <v>235</v>
      </c>
      <c r="H999" s="483" t="s">
        <v>6704</v>
      </c>
    </row>
    <row r="1000" spans="1:8">
      <c r="E1000" s="483">
        <v>255</v>
      </c>
      <c r="H1000" s="483" t="s">
        <v>6704</v>
      </c>
    </row>
    <row r="1001" spans="1:8">
      <c r="E1001" s="484" t="s">
        <v>6705</v>
      </c>
      <c r="F1001" s="484"/>
      <c r="G1001" s="484"/>
    </row>
    <row r="1003" spans="1:8">
      <c r="A1003" s="483" t="s">
        <v>6706</v>
      </c>
    </row>
    <row r="1004" spans="1:8">
      <c r="E1004" s="483">
        <v>35</v>
      </c>
      <c r="H1004" s="483" t="s">
        <v>6707</v>
      </c>
    </row>
    <row r="1005" spans="1:8">
      <c r="E1005" s="483">
        <v>300</v>
      </c>
      <c r="H1005" s="483" t="s">
        <v>6708</v>
      </c>
    </row>
    <row r="1006" spans="1:8">
      <c r="E1006" s="483">
        <v>36</v>
      </c>
      <c r="H1006" s="483" t="s">
        <v>6355</v>
      </c>
    </row>
    <row r="1007" spans="1:8">
      <c r="E1007" s="483">
        <v>980</v>
      </c>
      <c r="H1007" s="483" t="s">
        <v>6709</v>
      </c>
    </row>
    <row r="1008" spans="1:8">
      <c r="E1008" s="484" t="s">
        <v>6710</v>
      </c>
      <c r="F1008" s="484"/>
      <c r="G1008" s="484"/>
    </row>
    <row r="1010" spans="1:8">
      <c r="A1010" s="483" t="s">
        <v>6711</v>
      </c>
    </row>
    <row r="1011" spans="1:8">
      <c r="E1011" s="483">
        <v>75</v>
      </c>
      <c r="H1011" s="483" t="s">
        <v>6712</v>
      </c>
    </row>
    <row r="1012" spans="1:8">
      <c r="E1012" s="484" t="s">
        <v>6713</v>
      </c>
      <c r="F1012" s="484"/>
      <c r="G1012" s="484"/>
    </row>
    <row r="1014" spans="1:8">
      <c r="A1014" s="483" t="s">
        <v>6714</v>
      </c>
    </row>
    <row r="1015" spans="1:8">
      <c r="E1015" s="483">
        <v>215</v>
      </c>
      <c r="H1015" s="483" t="s">
        <v>6715</v>
      </c>
    </row>
    <row r="1016" spans="1:8">
      <c r="E1016" s="483">
        <v>225</v>
      </c>
      <c r="H1016" s="483" t="s">
        <v>6715</v>
      </c>
    </row>
    <row r="1017" spans="1:8">
      <c r="E1017" s="484" t="s">
        <v>6716</v>
      </c>
      <c r="F1017" s="484"/>
      <c r="G1017" s="484"/>
    </row>
    <row r="1019" spans="1:8">
      <c r="A1019" s="483" t="s">
        <v>6717</v>
      </c>
    </row>
    <row r="1020" spans="1:8">
      <c r="C1020" s="483">
        <v>48000</v>
      </c>
      <c r="H1020" s="483" t="s">
        <v>6718</v>
      </c>
    </row>
    <row r="1021" spans="1:8">
      <c r="C1021" s="483">
        <v>22978</v>
      </c>
      <c r="H1021" s="483" t="s">
        <v>6719</v>
      </c>
    </row>
    <row r="1022" spans="1:8">
      <c r="C1022" s="483">
        <v>63707</v>
      </c>
      <c r="H1022" s="483" t="s">
        <v>6720</v>
      </c>
    </row>
    <row r="1023" spans="1:8">
      <c r="C1023" s="483">
        <v>39000</v>
      </c>
      <c r="H1023" s="483" t="s">
        <v>6721</v>
      </c>
    </row>
    <row r="1025" spans="1:8">
      <c r="A1025" s="483" t="s">
        <v>6722</v>
      </c>
    </row>
    <row r="1026" spans="1:8">
      <c r="E1026" s="483">
        <v>90</v>
      </c>
      <c r="H1026" s="483" t="s">
        <v>6723</v>
      </c>
    </row>
    <row r="1027" spans="1:8">
      <c r="E1027" s="484" t="s">
        <v>6724</v>
      </c>
      <c r="F1027" s="484"/>
      <c r="G1027" s="484"/>
    </row>
    <row r="1029" spans="1:8">
      <c r="A1029" s="483" t="s">
        <v>6722</v>
      </c>
    </row>
    <row r="1030" spans="1:8">
      <c r="C1030" s="483">
        <v>15501</v>
      </c>
      <c r="H1030" s="483" t="s">
        <v>6725</v>
      </c>
    </row>
    <row r="1032" spans="1:8">
      <c r="A1032" s="483" t="s">
        <v>6722</v>
      </c>
    </row>
    <row r="1033" spans="1:8">
      <c r="E1033" s="483">
        <v>167</v>
      </c>
      <c r="H1033" s="483" t="s">
        <v>6726</v>
      </c>
    </row>
    <row r="1034" spans="1:8">
      <c r="E1034" s="484" t="s">
        <v>6727</v>
      </c>
      <c r="F1034" s="484"/>
      <c r="G1034" s="484"/>
    </row>
    <row r="1036" spans="1:8">
      <c r="A1036" s="483" t="s">
        <v>6728</v>
      </c>
    </row>
    <row r="1037" spans="1:8">
      <c r="C1037" s="483">
        <v>13529</v>
      </c>
      <c r="H1037" s="483" t="s">
        <v>6729</v>
      </c>
    </row>
    <row r="1039" spans="1:8">
      <c r="A1039" s="483" t="s">
        <v>6730</v>
      </c>
    </row>
    <row r="1040" spans="1:8">
      <c r="E1040" s="483">
        <v>133</v>
      </c>
      <c r="H1040" s="483" t="s">
        <v>6731</v>
      </c>
    </row>
    <row r="1041" spans="1:8">
      <c r="E1041" s="484" t="s">
        <v>6732</v>
      </c>
      <c r="F1041" s="484"/>
      <c r="G1041" s="484"/>
    </row>
    <row r="1043" spans="1:8">
      <c r="A1043" s="483" t="s">
        <v>6733</v>
      </c>
    </row>
    <row r="1044" spans="1:8">
      <c r="E1044" s="483">
        <v>100</v>
      </c>
      <c r="H1044" s="483" t="s">
        <v>6734</v>
      </c>
    </row>
    <row r="1045" spans="1:8">
      <c r="E1045" s="484" t="s">
        <v>6735</v>
      </c>
      <c r="F1045" s="484"/>
      <c r="G1045" s="484"/>
    </row>
    <row r="1047" spans="1:8">
      <c r="A1047" s="483" t="s">
        <v>6733</v>
      </c>
      <c r="H1047" s="483" t="s">
        <v>6736</v>
      </c>
    </row>
    <row r="1048" spans="1:8">
      <c r="E1048" s="483">
        <v>1205</v>
      </c>
    </row>
    <row r="1049" spans="1:8">
      <c r="E1049" s="484" t="s">
        <v>6737</v>
      </c>
      <c r="F1049" s="484"/>
      <c r="G1049" s="484"/>
    </row>
    <row r="1051" spans="1:8">
      <c r="A1051" s="483" t="s">
        <v>6738</v>
      </c>
    </row>
    <row r="1052" spans="1:8">
      <c r="C1052" s="483">
        <v>15000</v>
      </c>
      <c r="H1052" s="483" t="s">
        <v>6739</v>
      </c>
    </row>
    <row r="1054" spans="1:8">
      <c r="A1054" s="483" t="s">
        <v>6740</v>
      </c>
    </row>
    <row r="1055" spans="1:8">
      <c r="E1055" s="483">
        <v>240</v>
      </c>
      <c r="H1055" s="483" t="s">
        <v>6741</v>
      </c>
    </row>
    <row r="1056" spans="1:8">
      <c r="E1056" s="483">
        <v>400</v>
      </c>
      <c r="H1056" s="483" t="s">
        <v>6742</v>
      </c>
    </row>
    <row r="1057" spans="1:8">
      <c r="E1057" s="484" t="s">
        <v>6743</v>
      </c>
      <c r="F1057" s="484"/>
      <c r="G1057" s="484"/>
    </row>
    <row r="1059" spans="1:8">
      <c r="A1059" s="483" t="s">
        <v>6744</v>
      </c>
    </row>
    <row r="1060" spans="1:8">
      <c r="E1060" s="483">
        <v>90</v>
      </c>
      <c r="H1060" s="483" t="s">
        <v>6262</v>
      </c>
    </row>
    <row r="1061" spans="1:8">
      <c r="E1061" s="484" t="s">
        <v>6745</v>
      </c>
      <c r="F1061" s="484"/>
      <c r="G1061" s="484"/>
    </row>
    <row r="1063" spans="1:8">
      <c r="A1063" s="483" t="s">
        <v>6746</v>
      </c>
    </row>
    <row r="1064" spans="1:8">
      <c r="C1064" s="483">
        <v>5000</v>
      </c>
      <c r="H1064" s="483" t="s">
        <v>6747</v>
      </c>
    </row>
    <row r="1065" spans="1:8">
      <c r="D1065" s="483">
        <v>5000</v>
      </c>
      <c r="H1065" s="483" t="s">
        <v>6222</v>
      </c>
    </row>
    <row r="1066" spans="1:8">
      <c r="E1066" s="483">
        <v>500</v>
      </c>
      <c r="H1066" s="483" t="s">
        <v>6748</v>
      </c>
    </row>
    <row r="1067" spans="1:8">
      <c r="E1067" s="484" t="s">
        <v>6749</v>
      </c>
      <c r="F1067" s="484"/>
      <c r="G1067" s="484"/>
    </row>
    <row r="1069" spans="1:8">
      <c r="A1069" s="483" t="s">
        <v>6746</v>
      </c>
    </row>
    <row r="1070" spans="1:8">
      <c r="E1070" s="483">
        <v>230</v>
      </c>
      <c r="H1070" s="483" t="s">
        <v>6750</v>
      </c>
    </row>
    <row r="1071" spans="1:8">
      <c r="E1071" s="483">
        <v>190</v>
      </c>
      <c r="H1071" s="483" t="s">
        <v>6750</v>
      </c>
    </row>
    <row r="1072" spans="1:8">
      <c r="E1072" s="484" t="s">
        <v>6751</v>
      </c>
      <c r="F1072" s="484"/>
      <c r="G1072" s="484"/>
    </row>
    <row r="1074" spans="1:8">
      <c r="A1074" s="483" t="s">
        <v>6752</v>
      </c>
    </row>
    <row r="1075" spans="1:8">
      <c r="C1075" s="483">
        <v>22978</v>
      </c>
      <c r="H1075" s="483" t="s">
        <v>6753</v>
      </c>
    </row>
    <row r="1076" spans="1:8">
      <c r="C1076" s="483">
        <v>63707</v>
      </c>
      <c r="H1076" s="483" t="s">
        <v>6754</v>
      </c>
    </row>
    <row r="1078" spans="1:8">
      <c r="A1078" s="483" t="s">
        <v>6755</v>
      </c>
    </row>
    <row r="1079" spans="1:8">
      <c r="C1079" s="483">
        <v>16356</v>
      </c>
      <c r="H1079" s="483" t="s">
        <v>6756</v>
      </c>
    </row>
    <row r="1081" spans="1:8">
      <c r="A1081" s="483" t="s">
        <v>6757</v>
      </c>
    </row>
    <row r="1082" spans="1:8">
      <c r="E1082" s="483">
        <v>125</v>
      </c>
      <c r="H1082" s="483" t="s">
        <v>6758</v>
      </c>
    </row>
    <row r="1083" spans="1:8">
      <c r="E1083" s="483">
        <v>120</v>
      </c>
      <c r="H1083" s="483" t="s">
        <v>6758</v>
      </c>
    </row>
    <row r="1084" spans="1:8">
      <c r="E1084" s="484" t="s">
        <v>6759</v>
      </c>
      <c r="F1084" s="484"/>
      <c r="G1084" s="484"/>
    </row>
    <row r="1086" spans="1:8">
      <c r="A1086" s="483" t="s">
        <v>6760</v>
      </c>
    </row>
    <row r="1087" spans="1:8">
      <c r="E1087" s="483">
        <v>155</v>
      </c>
      <c r="H1087" s="483" t="s">
        <v>6761</v>
      </c>
    </row>
    <row r="1088" spans="1:8">
      <c r="E1088" s="483">
        <v>175</v>
      </c>
      <c r="H1088" s="483" t="s">
        <v>6761</v>
      </c>
    </row>
    <row r="1089" spans="1:8">
      <c r="E1089" s="484" t="s">
        <v>6762</v>
      </c>
      <c r="F1089" s="484"/>
      <c r="G1089" s="484"/>
    </row>
    <row r="1091" spans="1:8">
      <c r="A1091" s="483" t="s">
        <v>6763</v>
      </c>
    </row>
    <row r="1092" spans="1:8">
      <c r="E1092" s="483">
        <v>32</v>
      </c>
      <c r="H1092" s="483" t="s">
        <v>6764</v>
      </c>
    </row>
    <row r="1093" spans="1:8">
      <c r="E1093" s="483">
        <v>40</v>
      </c>
      <c r="H1093" s="483" t="s">
        <v>6765</v>
      </c>
    </row>
    <row r="1094" spans="1:8">
      <c r="E1094" s="484" t="s">
        <v>6766</v>
      </c>
      <c r="F1094" s="484"/>
      <c r="G1094" s="484"/>
    </row>
    <row r="1096" spans="1:8">
      <c r="A1096" s="483" t="s">
        <v>6767</v>
      </c>
    </row>
    <row r="1097" spans="1:8">
      <c r="E1097" s="483">
        <v>1205</v>
      </c>
      <c r="H1097" s="483" t="s">
        <v>6768</v>
      </c>
    </row>
    <row r="1098" spans="1:8">
      <c r="E1098" s="484" t="s">
        <v>6769</v>
      </c>
      <c r="F1098" s="484"/>
      <c r="G1098" s="484"/>
      <c r="H1098" s="484" t="s">
        <v>6770</v>
      </c>
    </row>
    <row r="1100" spans="1:8">
      <c r="A1100" s="483" t="s">
        <v>6771</v>
      </c>
      <c r="C1100" s="483">
        <v>15000</v>
      </c>
      <c r="H1100" s="483" t="s">
        <v>6772</v>
      </c>
    </row>
    <row r="1102" spans="1:8">
      <c r="A1102" s="483" t="s">
        <v>6771</v>
      </c>
    </row>
    <row r="1103" spans="1:8">
      <c r="E1103" s="483">
        <v>380</v>
      </c>
      <c r="H1103" s="483" t="s">
        <v>6773</v>
      </c>
    </row>
    <row r="1104" spans="1:8">
      <c r="E1104" s="483">
        <v>285</v>
      </c>
      <c r="H1104" s="483" t="s">
        <v>6773</v>
      </c>
    </row>
    <row r="1105" spans="1:8">
      <c r="E1105" s="484" t="s">
        <v>6774</v>
      </c>
      <c r="F1105" s="484"/>
      <c r="G1105" s="484"/>
    </row>
    <row r="1107" spans="1:8">
      <c r="A1107" s="483" t="s">
        <v>6775</v>
      </c>
    </row>
    <row r="1108" spans="1:8">
      <c r="E1108" s="483">
        <v>105</v>
      </c>
      <c r="H1108" s="483" t="s">
        <v>6776</v>
      </c>
    </row>
    <row r="1109" spans="1:8">
      <c r="E1109" s="484" t="s">
        <v>6777</v>
      </c>
      <c r="F1109" s="484"/>
      <c r="G1109" s="484"/>
    </row>
    <row r="1111" spans="1:8">
      <c r="A1111" s="483" t="s">
        <v>6778</v>
      </c>
    </row>
    <row r="1112" spans="1:8">
      <c r="E1112" s="483">
        <v>45</v>
      </c>
      <c r="H1112" s="483" t="s">
        <v>6779</v>
      </c>
    </row>
    <row r="1113" spans="1:8">
      <c r="E1113" s="484" t="s">
        <v>6780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6778</v>
      </c>
    </row>
    <row r="1116" spans="1:8">
      <c r="C1116" s="483">
        <v>26000</v>
      </c>
      <c r="H1116" s="483" t="s">
        <v>6781</v>
      </c>
    </row>
    <row r="1117" spans="1:8">
      <c r="C1117" s="483">
        <v>22970</v>
      </c>
      <c r="H1117" s="483" t="s">
        <v>6782</v>
      </c>
    </row>
    <row r="1118" spans="1:8">
      <c r="C1118" s="483">
        <v>63516</v>
      </c>
      <c r="H1118" s="483" t="s">
        <v>6783</v>
      </c>
    </row>
    <row r="1120" spans="1:8">
      <c r="A1120" s="483" t="s">
        <v>6784</v>
      </c>
    </row>
    <row r="1121" spans="1:8">
      <c r="C1121" s="483">
        <v>7117</v>
      </c>
      <c r="H1121" s="483" t="s">
        <v>6785</v>
      </c>
    </row>
    <row r="1122" spans="1:8">
      <c r="C1122" s="483">
        <v>16446</v>
      </c>
      <c r="H1122" s="483" t="s">
        <v>6786</v>
      </c>
    </row>
    <row r="1124" spans="1:8">
      <c r="A1124" s="483" t="s">
        <v>6787</v>
      </c>
    </row>
    <row r="1125" spans="1:8">
      <c r="E1125" s="483">
        <v>188</v>
      </c>
      <c r="H1125" s="483" t="s">
        <v>6788</v>
      </c>
    </row>
    <row r="1126" spans="1:8">
      <c r="E1126" s="483">
        <v>1205</v>
      </c>
      <c r="H1126" s="483" t="s">
        <v>6789</v>
      </c>
    </row>
    <row r="1127" spans="1:8">
      <c r="E1127" s="484" t="s">
        <v>6790</v>
      </c>
      <c r="F1127" s="484"/>
      <c r="G1127" s="484"/>
    </row>
    <row r="1129" spans="1:8">
      <c r="A1129" s="483" t="s">
        <v>6791</v>
      </c>
    </row>
    <row r="1130" spans="1:8">
      <c r="E1130" s="483">
        <v>88</v>
      </c>
      <c r="H1130" s="483" t="s">
        <v>6792</v>
      </c>
    </row>
    <row r="1131" spans="1:8">
      <c r="E1131" s="484" t="s">
        <v>6793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6794</v>
      </c>
    </row>
    <row r="1134" spans="1:8">
      <c r="B1134" s="483">
        <v>28000</v>
      </c>
      <c r="H1134" s="483" t="s">
        <v>6795</v>
      </c>
    </row>
    <row r="1135" spans="1:8">
      <c r="C1135" s="483">
        <v>5000</v>
      </c>
      <c r="H1135" s="483" t="s">
        <v>6747</v>
      </c>
    </row>
    <row r="1136" spans="1:8">
      <c r="D1136" s="483">
        <v>5000</v>
      </c>
      <c r="H1136" s="483" t="s">
        <v>6222</v>
      </c>
    </row>
    <row r="1137" spans="1:8">
      <c r="E1137" s="484" t="s">
        <v>6796</v>
      </c>
      <c r="F1137" s="484"/>
      <c r="G1137" s="484"/>
    </row>
    <row r="1139" spans="1:8">
      <c r="A1139" s="483" t="s">
        <v>6797</v>
      </c>
    </row>
    <row r="1140" spans="1:8">
      <c r="C1140" s="483">
        <v>15000</v>
      </c>
      <c r="H1140" s="483" t="s">
        <v>6798</v>
      </c>
    </row>
    <row r="1142" spans="1:8">
      <c r="A1142" s="483" t="s">
        <v>6797</v>
      </c>
    </row>
    <row r="1143" spans="1:8">
      <c r="E1143" s="483">
        <v>250</v>
      </c>
      <c r="H1143" s="483" t="s">
        <v>6799</v>
      </c>
    </row>
    <row r="1144" spans="1:8">
      <c r="E1144" s="483">
        <v>450</v>
      </c>
      <c r="H1144" s="483" t="s">
        <v>6800</v>
      </c>
    </row>
    <row r="1145" spans="1:8">
      <c r="A1145" s="483" t="s">
        <v>6801</v>
      </c>
      <c r="E1145" s="483">
        <v>159</v>
      </c>
      <c r="H1145" s="483" t="s">
        <v>6802</v>
      </c>
    </row>
    <row r="1146" spans="1:8">
      <c r="E1146" s="483">
        <v>300</v>
      </c>
      <c r="H1146" s="483" t="s">
        <v>6612</v>
      </c>
    </row>
    <row r="1147" spans="1:8">
      <c r="E1147" s="484" t="s">
        <v>6803</v>
      </c>
      <c r="F1147" s="484"/>
      <c r="G1147" s="484"/>
      <c r="H1147" s="484" t="s">
        <v>6804</v>
      </c>
    </row>
    <row r="1148" spans="1:8">
      <c r="E1148" s="484"/>
      <c r="F1148" s="484"/>
      <c r="G1148" s="484"/>
      <c r="H1148" s="484"/>
    </row>
    <row r="1149" spans="1:8">
      <c r="A1149" s="483" t="s">
        <v>6805</v>
      </c>
    </row>
    <row r="1150" spans="1:8">
      <c r="C1150" s="483">
        <v>33000</v>
      </c>
      <c r="H1150" s="483" t="s">
        <v>6806</v>
      </c>
    </row>
    <row r="1151" spans="1:8">
      <c r="C1151" s="483">
        <v>22970</v>
      </c>
      <c r="H1151" s="483" t="s">
        <v>6807</v>
      </c>
    </row>
    <row r="1152" spans="1:8">
      <c r="C1152" s="483">
        <v>63516</v>
      </c>
      <c r="H1152" s="483" t="s">
        <v>6808</v>
      </c>
    </row>
    <row r="1153" spans="1:8">
      <c r="E1153" s="484"/>
      <c r="F1153" s="484"/>
      <c r="G1153" s="484"/>
      <c r="H1153" s="484"/>
    </row>
    <row r="1154" spans="1:8">
      <c r="A1154" s="483" t="s">
        <v>6809</v>
      </c>
    </row>
    <row r="1155" spans="1:8" ht="64.8">
      <c r="C1155" s="483">
        <v>3000</v>
      </c>
      <c r="H1155" s="486" t="s">
        <v>6810</v>
      </c>
    </row>
    <row r="1157" spans="1:8">
      <c r="A1157" s="483" t="s">
        <v>6811</v>
      </c>
    </row>
    <row r="1158" spans="1:8">
      <c r="E1158" s="483">
        <v>280</v>
      </c>
      <c r="H1158" s="483" t="s">
        <v>6812</v>
      </c>
    </row>
    <row r="1159" spans="1:8">
      <c r="E1159" s="483">
        <v>270</v>
      </c>
      <c r="H1159" s="483" t="s">
        <v>6812</v>
      </c>
    </row>
    <row r="1160" spans="1:8">
      <c r="E1160" s="484" t="s">
        <v>6813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6814</v>
      </c>
    </row>
    <row r="1163" spans="1:8">
      <c r="C1163" s="483">
        <v>9944</v>
      </c>
      <c r="H1163" s="483" t="s">
        <v>6815</v>
      </c>
    </row>
    <row r="1165" spans="1:8">
      <c r="A1165" s="483" t="s">
        <v>6816</v>
      </c>
    </row>
    <row r="1166" spans="1:8">
      <c r="E1166" s="483">
        <v>1205</v>
      </c>
      <c r="H1166" s="483" t="s">
        <v>6817</v>
      </c>
    </row>
    <row r="1167" spans="1:8">
      <c r="E1167" s="484" t="s">
        <v>6818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6819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6820</v>
      </c>
    </row>
    <row r="1171" spans="1:8">
      <c r="E1171" s="329">
        <v>30</v>
      </c>
      <c r="F1171" s="329"/>
      <c r="G1171" s="329"/>
      <c r="H1171" s="483" t="s">
        <v>6821</v>
      </c>
    </row>
    <row r="1172" spans="1:8">
      <c r="E1172" s="484" t="s">
        <v>6822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6823</v>
      </c>
    </row>
    <row r="1175" spans="1:8">
      <c r="C1175" s="483">
        <v>15000</v>
      </c>
      <c r="H1175" s="483" t="s">
        <v>6824</v>
      </c>
    </row>
    <row r="1177" spans="1:8">
      <c r="A1177" s="483" t="s">
        <v>6825</v>
      </c>
    </row>
    <row r="1178" spans="1:8">
      <c r="C1178" s="483">
        <v>7500</v>
      </c>
      <c r="H1178" s="483" t="s">
        <v>6826</v>
      </c>
    </row>
    <row r="1179" spans="1:8">
      <c r="C1179" s="483">
        <v>25670</v>
      </c>
      <c r="H1179" s="483" t="s">
        <v>6827</v>
      </c>
    </row>
    <row r="1180" spans="1:8">
      <c r="C1180" s="483">
        <v>63516</v>
      </c>
      <c r="H1180" s="483" t="s">
        <v>6828</v>
      </c>
    </row>
    <row r="1182" spans="1:8">
      <c r="A1182" s="483" t="s">
        <v>6829</v>
      </c>
    </row>
    <row r="1183" spans="1:8">
      <c r="C1183" s="483">
        <v>17644</v>
      </c>
      <c r="H1183" s="483" t="s">
        <v>6830</v>
      </c>
    </row>
    <row r="1185" spans="1:8">
      <c r="A1185" s="483" t="s">
        <v>6829</v>
      </c>
    </row>
    <row r="1186" spans="1:8">
      <c r="E1186" s="483">
        <v>500</v>
      </c>
      <c r="H1186" s="483" t="s">
        <v>6831</v>
      </c>
    </row>
    <row r="1187" spans="1:8">
      <c r="E1187" s="483">
        <v>500</v>
      </c>
      <c r="H1187" s="483" t="s">
        <v>6832</v>
      </c>
    </row>
    <row r="1188" spans="1:8">
      <c r="E1188" s="484" t="s">
        <v>6833</v>
      </c>
      <c r="F1188" s="484"/>
      <c r="G1188" s="484"/>
    </row>
    <row r="1190" spans="1:8">
      <c r="A1190" s="483" t="s">
        <v>6834</v>
      </c>
    </row>
    <row r="1191" spans="1:8">
      <c r="C1191" s="483">
        <v>12728</v>
      </c>
      <c r="H1191" s="483" t="s">
        <v>6835</v>
      </c>
    </row>
    <row r="1192" spans="1:8">
      <c r="C1192" s="483">
        <v>5000</v>
      </c>
      <c r="H1192" s="483" t="s">
        <v>6836</v>
      </c>
    </row>
    <row r="1193" spans="1:8">
      <c r="D1193" s="483">
        <v>5000</v>
      </c>
      <c r="H1193" s="483" t="s">
        <v>6837</v>
      </c>
    </row>
    <row r="1194" spans="1:8">
      <c r="E1194" s="484" t="s">
        <v>6838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6839</v>
      </c>
    </row>
    <row r="1197" spans="1:8">
      <c r="E1197" s="483">
        <v>1205</v>
      </c>
      <c r="H1197" s="483" t="s">
        <v>6840</v>
      </c>
    </row>
    <row r="1198" spans="1:8">
      <c r="E1198" s="483">
        <v>178</v>
      </c>
      <c r="H1198" s="483" t="s">
        <v>6841</v>
      </c>
    </row>
    <row r="1199" spans="1:8">
      <c r="E1199" s="484" t="s">
        <v>6842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6843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6844</v>
      </c>
    </row>
    <row r="1203" spans="1:8">
      <c r="E1203" s="484" t="s">
        <v>6845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6846</v>
      </c>
    </row>
    <row r="1206" spans="1:8">
      <c r="C1206" s="483">
        <v>15000</v>
      </c>
      <c r="H1206" s="483" t="s">
        <v>6847</v>
      </c>
    </row>
    <row r="1208" spans="1:8">
      <c r="A1208" s="483" t="s">
        <v>6848</v>
      </c>
    </row>
    <row r="1209" spans="1:8">
      <c r="E1209" s="483">
        <v>225</v>
      </c>
      <c r="H1209" s="483" t="s">
        <v>6849</v>
      </c>
    </row>
    <row r="1210" spans="1:8">
      <c r="E1210" s="483">
        <v>245</v>
      </c>
      <c r="H1210" s="483" t="s">
        <v>6849</v>
      </c>
    </row>
    <row r="1211" spans="1:8">
      <c r="E1211" s="484" t="s">
        <v>6850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6851</v>
      </c>
    </row>
    <row r="1214" spans="1:8">
      <c r="C1214" s="483">
        <v>18000</v>
      </c>
      <c r="H1214" s="483" t="s">
        <v>6852</v>
      </c>
    </row>
    <row r="1215" spans="1:8">
      <c r="C1215" s="483">
        <v>25670</v>
      </c>
      <c r="H1215" s="483" t="s">
        <v>6853</v>
      </c>
    </row>
    <row r="1216" spans="1:8">
      <c r="C1216" s="483">
        <v>63516</v>
      </c>
      <c r="H1216" s="483" t="s">
        <v>6854</v>
      </c>
    </row>
    <row r="1218" spans="1:8">
      <c r="A1218" s="483" t="s">
        <v>6855</v>
      </c>
    </row>
    <row r="1219" spans="1:8">
      <c r="C1219" s="483">
        <v>1154</v>
      </c>
      <c r="H1219" s="483" t="s">
        <v>6856</v>
      </c>
    </row>
    <row r="1221" spans="1:8">
      <c r="A1221" s="483" t="s">
        <v>6857</v>
      </c>
    </row>
    <row r="1222" spans="1:8">
      <c r="E1222" s="483">
        <v>1205</v>
      </c>
      <c r="H1222" s="483" t="s">
        <v>6858</v>
      </c>
    </row>
    <row r="1223" spans="1:8">
      <c r="E1223" s="483">
        <v>140</v>
      </c>
      <c r="H1223" s="483" t="s">
        <v>6859</v>
      </c>
    </row>
    <row r="1224" spans="1:8">
      <c r="E1224" s="484" t="s">
        <v>6860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6861</v>
      </c>
    </row>
    <row r="1227" spans="1:8">
      <c r="E1227" s="483">
        <v>100</v>
      </c>
      <c r="H1227" s="483" t="s">
        <v>6862</v>
      </c>
    </row>
    <row r="1228" spans="1:8">
      <c r="E1228" s="483">
        <v>18</v>
      </c>
      <c r="H1228" s="483" t="s">
        <v>6863</v>
      </c>
    </row>
    <row r="1229" spans="1:8">
      <c r="E1229" s="484" t="s">
        <v>6864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6865</v>
      </c>
    </row>
    <row r="1232" spans="1:8">
      <c r="C1232" s="483">
        <v>15000</v>
      </c>
      <c r="H1232" s="483" t="s">
        <v>6866</v>
      </c>
    </row>
    <row r="1233" spans="1:8">
      <c r="E1233" s="484"/>
      <c r="F1233" s="484"/>
      <c r="G1233" s="484"/>
    </row>
    <row r="1234" spans="1:8">
      <c r="A1234" s="483" t="s">
        <v>6867</v>
      </c>
    </row>
    <row r="1235" spans="1:8">
      <c r="C1235" s="483">
        <v>25670</v>
      </c>
      <c r="H1235" s="483" t="s">
        <v>6868</v>
      </c>
    </row>
    <row r="1236" spans="1:8">
      <c r="C1236" s="483">
        <v>18614</v>
      </c>
      <c r="H1236" s="483" t="s">
        <v>6869</v>
      </c>
    </row>
    <row r="1237" spans="1:8">
      <c r="C1237" s="483">
        <v>4725</v>
      </c>
      <c r="H1237" s="483" t="s">
        <v>6870</v>
      </c>
    </row>
    <row r="1238" spans="1:8">
      <c r="C1238" s="483">
        <v>25670</v>
      </c>
      <c r="H1238" s="483" t="s">
        <v>6871</v>
      </c>
    </row>
    <row r="1239" spans="1:8">
      <c r="C1239" s="483">
        <v>37846</v>
      </c>
      <c r="H1239" s="483" t="s">
        <v>6872</v>
      </c>
    </row>
    <row r="1241" spans="1:8">
      <c r="A1241" s="483" t="s">
        <v>6873</v>
      </c>
    </row>
    <row r="1242" spans="1:8">
      <c r="E1242" s="483">
        <v>60</v>
      </c>
      <c r="H1242" s="483" t="s">
        <v>6874</v>
      </c>
    </row>
    <row r="1243" spans="1:8">
      <c r="E1243" s="483">
        <v>500</v>
      </c>
      <c r="H1243" s="483" t="s">
        <v>6875</v>
      </c>
    </row>
    <row r="1244" spans="1:8">
      <c r="E1244" s="483">
        <v>100</v>
      </c>
      <c r="H1244" s="483" t="s">
        <v>6876</v>
      </c>
    </row>
    <row r="1245" spans="1:8">
      <c r="E1245" s="484" t="s">
        <v>6877</v>
      </c>
      <c r="F1245" s="484"/>
      <c r="G1245" s="484"/>
    </row>
    <row r="1247" spans="1:8">
      <c r="A1247" s="483" t="s">
        <v>6878</v>
      </c>
    </row>
    <row r="1248" spans="1:8">
      <c r="E1248" s="483">
        <v>120</v>
      </c>
      <c r="H1248" s="483" t="s">
        <v>6879</v>
      </c>
    </row>
    <row r="1249" spans="1:8">
      <c r="E1249" s="484" t="s">
        <v>6880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6881</v>
      </c>
    </row>
    <row r="1252" spans="1:8">
      <c r="E1252" s="483">
        <v>1205</v>
      </c>
      <c r="H1252" s="483" t="s">
        <v>6882</v>
      </c>
    </row>
    <row r="1253" spans="1:8">
      <c r="E1253" s="483">
        <v>178</v>
      </c>
      <c r="H1253" s="483" t="s">
        <v>6883</v>
      </c>
    </row>
    <row r="1254" spans="1:8">
      <c r="E1254" s="484" t="s">
        <v>6884</v>
      </c>
      <c r="F1254" s="484"/>
      <c r="G1254" s="484"/>
    </row>
    <row r="1256" spans="1:8">
      <c r="A1256" s="483" t="s">
        <v>6885</v>
      </c>
    </row>
    <row r="1257" spans="1:8">
      <c r="C1257" s="483">
        <v>50000</v>
      </c>
      <c r="H1257" s="483" t="s">
        <v>6886</v>
      </c>
    </row>
    <row r="1259" spans="1:8">
      <c r="A1259" s="483" t="s">
        <v>6887</v>
      </c>
    </row>
    <row r="1260" spans="1:8">
      <c r="C1260" s="483">
        <v>15000</v>
      </c>
      <c r="H1260" s="483" t="s">
        <v>6888</v>
      </c>
    </row>
    <row r="1262" spans="1:8">
      <c r="A1262" s="483" t="s">
        <v>6889</v>
      </c>
    </row>
    <row r="1263" spans="1:8">
      <c r="C1263" s="483">
        <v>25670</v>
      </c>
      <c r="H1263" s="483" t="s">
        <v>6890</v>
      </c>
    </row>
    <row r="1264" spans="1:8">
      <c r="C1264" s="483">
        <v>63516</v>
      </c>
      <c r="H1264" s="483" t="s">
        <v>6891</v>
      </c>
    </row>
    <row r="1265" spans="1:8">
      <c r="C1265" s="483">
        <v>12000</v>
      </c>
      <c r="H1265" s="483" t="s">
        <v>6892</v>
      </c>
    </row>
    <row r="1266" spans="1:8">
      <c r="C1266" s="483">
        <v>5140</v>
      </c>
      <c r="H1266" s="483" t="s">
        <v>6893</v>
      </c>
    </row>
    <row r="1267" spans="1:8">
      <c r="C1267" s="483">
        <v>5000</v>
      </c>
      <c r="H1267" s="483" t="s">
        <v>6836</v>
      </c>
    </row>
    <row r="1268" spans="1:8">
      <c r="D1268" s="483">
        <v>5000</v>
      </c>
      <c r="H1268" s="483" t="s">
        <v>6837</v>
      </c>
    </row>
    <row r="1269" spans="1:8">
      <c r="E1269" s="484" t="s">
        <v>6894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6895</v>
      </c>
    </row>
    <row r="1272" spans="1:8">
      <c r="E1272" s="483">
        <v>1205</v>
      </c>
      <c r="H1272" s="483" t="s">
        <v>6896</v>
      </c>
    </row>
    <row r="1273" spans="1:8">
      <c r="E1273" s="483">
        <v>45</v>
      </c>
      <c r="H1273" s="483" t="s">
        <v>6897</v>
      </c>
    </row>
    <row r="1274" spans="1:8">
      <c r="E1274" s="484" t="s">
        <v>6898</v>
      </c>
      <c r="F1274" s="484"/>
      <c r="G1274" s="484"/>
      <c r="H1274" s="484" t="s">
        <v>6899</v>
      </c>
    </row>
    <row r="1276" spans="1:8">
      <c r="A1276" s="483" t="s">
        <v>6900</v>
      </c>
    </row>
    <row r="1277" spans="1:8">
      <c r="E1277" s="483">
        <v>92</v>
      </c>
      <c r="H1277" s="483" t="s">
        <v>6901</v>
      </c>
    </row>
    <row r="1278" spans="1:8">
      <c r="E1278" s="484" t="s">
        <v>6902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6903</v>
      </c>
    </row>
    <row r="1281" spans="1:8">
      <c r="E1281" s="483">
        <v>75</v>
      </c>
      <c r="H1281" s="483" t="s">
        <v>6904</v>
      </c>
    </row>
    <row r="1282" spans="1:8">
      <c r="E1282" s="484" t="s">
        <v>6905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6906</v>
      </c>
    </row>
    <row r="1285" spans="1:8">
      <c r="E1285" s="483">
        <v>2000</v>
      </c>
      <c r="F1285" s="483">
        <v>2199</v>
      </c>
      <c r="H1285" s="483" t="s">
        <v>6907</v>
      </c>
    </row>
    <row r="1286" spans="1:8">
      <c r="E1286" s="484" t="s">
        <v>6908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6909</v>
      </c>
    </row>
    <row r="1289" spans="1:8">
      <c r="C1289" s="483">
        <v>30000</v>
      </c>
      <c r="H1289" s="483" t="s">
        <v>6910</v>
      </c>
    </row>
    <row r="1290" spans="1:8" s="485" customFormat="1"/>
    <row r="1291" spans="1:8">
      <c r="A1291" s="483" t="s">
        <v>6911</v>
      </c>
    </row>
    <row r="1292" spans="1:8">
      <c r="C1292" s="483">
        <v>15000</v>
      </c>
      <c r="H1292" s="483" t="s">
        <v>6912</v>
      </c>
    </row>
    <row r="1294" spans="1:8">
      <c r="A1294" s="483" t="s">
        <v>6913</v>
      </c>
    </row>
    <row r="1295" spans="1:8">
      <c r="E1295" s="483">
        <v>18</v>
      </c>
      <c r="F1295" s="483">
        <v>2181</v>
      </c>
      <c r="G1295" s="483" t="s">
        <v>6914</v>
      </c>
      <c r="H1295" s="483" t="s">
        <v>6915</v>
      </c>
    </row>
    <row r="1296" spans="1:8">
      <c r="E1296" s="484" t="s">
        <v>6916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6917</v>
      </c>
    </row>
    <row r="1299" spans="1:8">
      <c r="C1299" s="483">
        <v>25670</v>
      </c>
      <c r="H1299" s="483" t="s">
        <v>6918</v>
      </c>
    </row>
    <row r="1300" spans="1:8">
      <c r="C1300" s="483">
        <v>63516</v>
      </c>
      <c r="H1300" s="483" t="s">
        <v>6919</v>
      </c>
    </row>
    <row r="1301" spans="1:8">
      <c r="C1301" s="483">
        <v>45000</v>
      </c>
      <c r="H1301" s="483" t="s">
        <v>6920</v>
      </c>
    </row>
    <row r="1303" spans="1:8">
      <c r="A1303" s="483" t="s">
        <v>6921</v>
      </c>
    </row>
    <row r="1304" spans="1:8">
      <c r="C1304" s="483">
        <v>462</v>
      </c>
      <c r="H1304" s="483" t="s">
        <v>6922</v>
      </c>
    </row>
    <row r="1307" spans="1:8">
      <c r="H1307" s="495" t="s">
        <v>6923</v>
      </c>
    </row>
    <row r="1309" spans="1:8">
      <c r="A1309" s="483" t="s">
        <v>6924</v>
      </c>
    </row>
    <row r="1310" spans="1:8">
      <c r="E1310" s="483">
        <v>100</v>
      </c>
      <c r="G1310" s="483" t="s">
        <v>6925</v>
      </c>
      <c r="H1310" s="483" t="s">
        <v>6926</v>
      </c>
    </row>
    <row r="1311" spans="1:8">
      <c r="E1311" s="484" t="s">
        <v>6927</v>
      </c>
      <c r="F1311" s="484"/>
      <c r="G1311" s="484"/>
    </row>
    <row r="1313" spans="1:8">
      <c r="A1313" s="483" t="s">
        <v>6924</v>
      </c>
    </row>
    <row r="1314" spans="1:8">
      <c r="C1314" s="483">
        <v>11930</v>
      </c>
      <c r="H1314" s="483" t="s">
        <v>6928</v>
      </c>
    </row>
    <row r="1315" spans="1:8">
      <c r="E1315" s="484" t="s">
        <v>6927</v>
      </c>
      <c r="F1315" s="484"/>
      <c r="G1315" s="484"/>
    </row>
    <row r="1317" spans="1:8">
      <c r="A1317" s="483" t="s">
        <v>6929</v>
      </c>
    </row>
    <row r="1318" spans="1:8">
      <c r="D1318" s="483">
        <v>100</v>
      </c>
      <c r="H1318" s="483" t="s">
        <v>6930</v>
      </c>
    </row>
    <row r="1319" spans="1:8">
      <c r="E1319" s="484" t="s">
        <v>6916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6931</v>
      </c>
    </row>
    <row r="1322" spans="1:8">
      <c r="E1322" s="483">
        <v>1205</v>
      </c>
      <c r="G1322" s="483" t="s">
        <v>6932</v>
      </c>
      <c r="H1322" s="483" t="s">
        <v>6933</v>
      </c>
    </row>
    <row r="1323" spans="1:8">
      <c r="E1323" s="484" t="s">
        <v>6934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6935</v>
      </c>
    </row>
    <row r="1326" spans="1:8">
      <c r="C1326" s="492">
        <v>20000</v>
      </c>
      <c r="H1326" s="492" t="s">
        <v>6936</v>
      </c>
    </row>
    <row r="1327" spans="1:8">
      <c r="E1327" s="484"/>
      <c r="F1327" s="484"/>
      <c r="G1327" s="484"/>
    </row>
    <row r="1329" spans="1:8">
      <c r="A1329" s="483" t="s">
        <v>6937</v>
      </c>
    </row>
    <row r="1330" spans="1:8">
      <c r="E1330" s="483">
        <v>188</v>
      </c>
      <c r="G1330" s="483" t="s">
        <v>6938</v>
      </c>
      <c r="H1330" s="483" t="s">
        <v>6939</v>
      </c>
    </row>
    <row r="1331" spans="1:8">
      <c r="E1331" s="484" t="s">
        <v>6940</v>
      </c>
      <c r="F1331" s="484"/>
      <c r="G1331" s="484"/>
      <c r="H1331" s="484" t="s">
        <v>6941</v>
      </c>
    </row>
    <row r="1333" spans="1:8">
      <c r="A1333" s="483" t="s">
        <v>6942</v>
      </c>
    </row>
    <row r="1334" spans="1:8">
      <c r="C1334" s="483">
        <v>15000</v>
      </c>
      <c r="H1334" s="483" t="s">
        <v>6943</v>
      </c>
    </row>
    <row r="1335" spans="1:8">
      <c r="C1335" s="483">
        <v>5000</v>
      </c>
      <c r="H1335" s="483" t="s">
        <v>6836</v>
      </c>
    </row>
    <row r="1336" spans="1:8">
      <c r="E1336" s="483">
        <v>10</v>
      </c>
      <c r="G1336" s="483" t="s">
        <v>6944</v>
      </c>
      <c r="H1336" s="483" t="s">
        <v>6945</v>
      </c>
    </row>
    <row r="1337" spans="1:8">
      <c r="E1337" s="484" t="s">
        <v>6946</v>
      </c>
      <c r="F1337" s="484"/>
      <c r="G1337" s="484"/>
    </row>
    <row r="1339" spans="1:8">
      <c r="A1339" s="483" t="s">
        <v>6947</v>
      </c>
    </row>
    <row r="1340" spans="1:8">
      <c r="D1340" s="483">
        <v>5000</v>
      </c>
      <c r="H1340" s="483" t="s">
        <v>6837</v>
      </c>
    </row>
    <row r="1341" spans="1:8">
      <c r="E1341" s="484" t="s">
        <v>6948</v>
      </c>
      <c r="F1341" s="484"/>
      <c r="G1341" s="484"/>
    </row>
    <row r="1343" spans="1:8">
      <c r="A1343" s="483" t="s">
        <v>6949</v>
      </c>
    </row>
    <row r="1344" spans="1:8">
      <c r="C1344" s="483">
        <v>25670</v>
      </c>
      <c r="H1344" s="483" t="s">
        <v>6950</v>
      </c>
    </row>
    <row r="1345" spans="1:8">
      <c r="C1345" s="483">
        <v>63516</v>
      </c>
      <c r="H1345" s="483" t="s">
        <v>6951</v>
      </c>
    </row>
    <row r="1347" spans="1:8">
      <c r="A1347" s="483" t="s">
        <v>6952</v>
      </c>
    </row>
    <row r="1348" spans="1:8">
      <c r="C1348" s="483">
        <v>12924</v>
      </c>
      <c r="H1348" s="483" t="s">
        <v>6953</v>
      </c>
    </row>
    <row r="1350" spans="1:8">
      <c r="A1350" s="483" t="s">
        <v>6954</v>
      </c>
    </row>
    <row r="1351" spans="1:8">
      <c r="E1351" s="483">
        <v>70</v>
      </c>
      <c r="G1351" s="483" t="s">
        <v>6944</v>
      </c>
      <c r="H1351" s="483" t="s">
        <v>6955</v>
      </c>
    </row>
    <row r="1352" spans="1:8">
      <c r="E1352" s="484" t="s">
        <v>6956</v>
      </c>
      <c r="F1352" s="484"/>
      <c r="G1352" s="484"/>
    </row>
    <row r="1354" spans="1:8">
      <c r="A1354" s="483" t="s">
        <v>6957</v>
      </c>
    </row>
    <row r="1355" spans="1:8">
      <c r="E1355" s="483">
        <v>1205</v>
      </c>
      <c r="G1355" s="483" t="s">
        <v>6932</v>
      </c>
      <c r="H1355" s="483" t="s">
        <v>6958</v>
      </c>
    </row>
    <row r="1356" spans="1:8">
      <c r="E1356" s="484" t="s">
        <v>6959</v>
      </c>
      <c r="F1356" s="484"/>
      <c r="G1356" s="484"/>
    </row>
    <row r="1357" spans="1:8">
      <c r="A1357" s="483" t="s">
        <v>6960</v>
      </c>
    </row>
    <row r="1358" spans="1:8">
      <c r="E1358" s="483">
        <v>420</v>
      </c>
      <c r="G1358" s="483" t="s">
        <v>6961</v>
      </c>
      <c r="H1358" s="483" t="s">
        <v>6962</v>
      </c>
    </row>
    <row r="1359" spans="1:8">
      <c r="E1359" s="484" t="s">
        <v>6963</v>
      </c>
      <c r="F1359" s="484"/>
      <c r="G1359" s="484"/>
      <c r="H1359" s="484" t="s">
        <v>6964</v>
      </c>
    </row>
    <row r="1360" spans="1:8">
      <c r="E1360" s="484"/>
      <c r="F1360" s="484"/>
      <c r="G1360" s="484"/>
      <c r="H1360" s="484"/>
    </row>
    <row r="1361" spans="1:8">
      <c r="A1361" s="483" t="s">
        <v>6965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6914</v>
      </c>
      <c r="H1362" s="483" t="s">
        <v>6966</v>
      </c>
    </row>
    <row r="1363" spans="1:8">
      <c r="E1363" s="484" t="s">
        <v>6967</v>
      </c>
      <c r="F1363" s="484"/>
      <c r="G1363" s="484"/>
    </row>
    <row r="1364" spans="1:8">
      <c r="A1364" s="483" t="s">
        <v>6968</v>
      </c>
    </row>
    <row r="1365" spans="1:8">
      <c r="C1365" s="483">
        <v>15000</v>
      </c>
      <c r="H1365" s="483" t="s">
        <v>6969</v>
      </c>
    </row>
    <row r="1367" spans="1:8">
      <c r="A1367" s="483" t="s">
        <v>6970</v>
      </c>
    </row>
    <row r="1368" spans="1:8">
      <c r="C1368" s="483">
        <v>25670</v>
      </c>
      <c r="H1368" s="483" t="s">
        <v>6971</v>
      </c>
    </row>
    <row r="1369" spans="1:8">
      <c r="C1369" s="483">
        <v>63516</v>
      </c>
      <c r="H1369" s="483" t="s">
        <v>6972</v>
      </c>
    </row>
    <row r="1370" spans="1:8">
      <c r="E1370" s="483">
        <v>120</v>
      </c>
      <c r="G1370" s="483" t="s">
        <v>6973</v>
      </c>
      <c r="H1370" s="483" t="s">
        <v>6974</v>
      </c>
    </row>
    <row r="1371" spans="1:8">
      <c r="E1371" s="484" t="s">
        <v>6975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6976</v>
      </c>
    </row>
    <row r="1374" spans="1:8">
      <c r="E1374" s="483">
        <v>1050</v>
      </c>
      <c r="G1374" s="483" t="s">
        <v>6977</v>
      </c>
      <c r="H1374" s="483" t="s">
        <v>6978</v>
      </c>
    </row>
    <row r="1375" spans="1:8">
      <c r="E1375" s="484" t="s">
        <v>6979</v>
      </c>
      <c r="F1375" s="484"/>
      <c r="G1375" s="484"/>
      <c r="H1375" s="484"/>
    </row>
    <row r="1377" spans="1:8">
      <c r="A1377" s="483" t="s">
        <v>6976</v>
      </c>
    </row>
    <row r="1378" spans="1:8">
      <c r="E1378" s="483">
        <v>18</v>
      </c>
      <c r="G1378" s="483" t="s">
        <v>6914</v>
      </c>
      <c r="H1378" s="483" t="s">
        <v>6980</v>
      </c>
    </row>
    <row r="1379" spans="1:8">
      <c r="E1379" s="484" t="s">
        <v>6981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6982</v>
      </c>
    </row>
    <row r="1382" spans="1:8">
      <c r="E1382" s="483">
        <v>125</v>
      </c>
      <c r="G1382" s="483" t="s">
        <v>6925</v>
      </c>
      <c r="H1382" s="483" t="s">
        <v>6983</v>
      </c>
    </row>
    <row r="1383" spans="1:8">
      <c r="E1383" s="483">
        <v>110</v>
      </c>
      <c r="G1383" s="483" t="s">
        <v>6925</v>
      </c>
      <c r="H1383" s="483" t="s">
        <v>6983</v>
      </c>
    </row>
    <row r="1384" spans="1:8">
      <c r="E1384" s="484" t="s">
        <v>6984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6985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6944</v>
      </c>
      <c r="H1387" s="483" t="s">
        <v>6986</v>
      </c>
    </row>
    <row r="1388" spans="1:8">
      <c r="E1388" s="484" t="s">
        <v>6987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6988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6944</v>
      </c>
      <c r="H1391" s="483" t="s">
        <v>6989</v>
      </c>
    </row>
    <row r="1392" spans="1:8">
      <c r="E1392" s="484" t="s">
        <v>6990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6988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6991</v>
      </c>
    </row>
    <row r="1396" spans="1:8">
      <c r="E1396" s="484"/>
      <c r="F1396" s="484"/>
      <c r="G1396" s="484"/>
    </row>
    <row r="1397" spans="1:8">
      <c r="A1397" s="483" t="s">
        <v>6988</v>
      </c>
    </row>
    <row r="1398" spans="1:8">
      <c r="C1398" s="483">
        <v>1680</v>
      </c>
      <c r="H1398" s="483" t="s">
        <v>6992</v>
      </c>
    </row>
    <row r="1399" spans="1:8">
      <c r="E1399" s="483">
        <v>188</v>
      </c>
      <c r="G1399" s="483" t="s">
        <v>6938</v>
      </c>
      <c r="H1399" s="483" t="s">
        <v>6993</v>
      </c>
    </row>
    <row r="1400" spans="1:8">
      <c r="E1400" s="483">
        <v>78</v>
      </c>
      <c r="G1400" s="483" t="s">
        <v>6973</v>
      </c>
      <c r="H1400" s="483" t="s">
        <v>6994</v>
      </c>
    </row>
    <row r="1401" spans="1:8">
      <c r="E1401" s="483">
        <v>45</v>
      </c>
      <c r="G1401" s="483" t="s">
        <v>6944</v>
      </c>
      <c r="H1401" s="483" t="s">
        <v>6995</v>
      </c>
    </row>
    <row r="1402" spans="1:8">
      <c r="C1402" s="483">
        <v>5000</v>
      </c>
      <c r="H1402" s="483" t="s">
        <v>6996</v>
      </c>
    </row>
    <row r="1403" spans="1:8">
      <c r="D1403" s="483">
        <v>5000</v>
      </c>
      <c r="H1403" s="483" t="s">
        <v>6837</v>
      </c>
    </row>
    <row r="1404" spans="1:8">
      <c r="E1404" s="484" t="s">
        <v>6997</v>
      </c>
      <c r="F1404" s="484"/>
      <c r="G1404" s="484"/>
      <c r="H1404" s="484" t="s">
        <v>6998</v>
      </c>
    </row>
    <row r="1405" spans="1:8">
      <c r="E1405" s="484"/>
      <c r="F1405" s="484"/>
      <c r="G1405" s="484"/>
      <c r="H1405" s="484"/>
    </row>
    <row r="1406" spans="1:8">
      <c r="A1406" s="483" t="s">
        <v>6999</v>
      </c>
    </row>
    <row r="1407" spans="1:8">
      <c r="E1407" s="483">
        <v>75</v>
      </c>
      <c r="G1407" s="483" t="s">
        <v>6925</v>
      </c>
      <c r="H1407" s="483" t="s">
        <v>7000</v>
      </c>
    </row>
    <row r="1408" spans="1:8">
      <c r="E1408" s="483">
        <v>70</v>
      </c>
      <c r="G1408" s="483" t="s">
        <v>6925</v>
      </c>
      <c r="H1408" s="483" t="s">
        <v>7000</v>
      </c>
    </row>
    <row r="1409" spans="1:8">
      <c r="E1409" s="484" t="s">
        <v>7001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7002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6944</v>
      </c>
      <c r="H1412" s="329" t="s">
        <v>7003</v>
      </c>
    </row>
    <row r="1413" spans="1:8">
      <c r="E1413" s="484" t="s">
        <v>7004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7002</v>
      </c>
    </row>
    <row r="1416" spans="1:8">
      <c r="E1416" s="483">
        <v>1750</v>
      </c>
      <c r="G1416" s="483" t="s">
        <v>6977</v>
      </c>
      <c r="H1416" s="483" t="s">
        <v>7005</v>
      </c>
    </row>
    <row r="1417" spans="1:8">
      <c r="E1417" s="483">
        <v>1205</v>
      </c>
      <c r="G1417" s="483" t="s">
        <v>6932</v>
      </c>
      <c r="H1417" s="483" t="s">
        <v>7006</v>
      </c>
    </row>
    <row r="1418" spans="1:8">
      <c r="E1418" s="484" t="s">
        <v>7007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7008</v>
      </c>
    </row>
    <row r="1421" spans="1:8">
      <c r="E1421" s="483">
        <v>370</v>
      </c>
      <c r="G1421" s="483" t="s">
        <v>6925</v>
      </c>
      <c r="H1421" s="483" t="s">
        <v>7009</v>
      </c>
    </row>
    <row r="1422" spans="1:8">
      <c r="E1422" s="483">
        <v>350</v>
      </c>
      <c r="G1422" s="483" t="s">
        <v>6925</v>
      </c>
      <c r="H1422" s="483" t="s">
        <v>7009</v>
      </c>
    </row>
    <row r="1423" spans="1:8">
      <c r="D1423" s="483" t="s">
        <v>7010</v>
      </c>
      <c r="E1423" s="484" t="s">
        <v>7011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7012</v>
      </c>
      <c r="E1425" s="484"/>
      <c r="F1425" s="484"/>
      <c r="G1425" s="484"/>
    </row>
    <row r="1426" spans="1:8">
      <c r="E1426" s="329">
        <v>96</v>
      </c>
      <c r="F1426" s="329"/>
      <c r="G1426" s="483" t="s">
        <v>6973</v>
      </c>
      <c r="H1426" s="483" t="s">
        <v>7013</v>
      </c>
    </row>
    <row r="1427" spans="1:8">
      <c r="E1427" s="329">
        <v>59</v>
      </c>
      <c r="F1427" s="329"/>
      <c r="G1427" s="483" t="s">
        <v>6914</v>
      </c>
      <c r="H1427" s="483" t="s">
        <v>7014</v>
      </c>
    </row>
    <row r="1428" spans="1:8">
      <c r="D1428" s="483" t="s">
        <v>7010</v>
      </c>
      <c r="E1428" s="484" t="s">
        <v>7015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7016</v>
      </c>
      <c r="E1430" s="484"/>
      <c r="F1430" s="484"/>
      <c r="G1430" s="484"/>
    </row>
    <row r="1431" spans="1:8">
      <c r="E1431" s="329">
        <v>45</v>
      </c>
      <c r="F1431" s="329"/>
      <c r="G1431" s="483" t="s">
        <v>6914</v>
      </c>
      <c r="H1431" s="483" t="s">
        <v>7017</v>
      </c>
    </row>
    <row r="1432" spans="1:8">
      <c r="D1432" s="483" t="s">
        <v>7010</v>
      </c>
      <c r="E1432" s="484" t="s">
        <v>7018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7019</v>
      </c>
    </row>
    <row r="1435" spans="1:8">
      <c r="E1435" s="483">
        <v>180</v>
      </c>
      <c r="G1435" s="483" t="s">
        <v>6925</v>
      </c>
      <c r="H1435" s="483" t="s">
        <v>7020</v>
      </c>
    </row>
    <row r="1436" spans="1:8">
      <c r="E1436" s="483">
        <v>170</v>
      </c>
      <c r="G1436" s="483" t="s">
        <v>6925</v>
      </c>
      <c r="H1436" s="483" t="s">
        <v>7020</v>
      </c>
    </row>
    <row r="1437" spans="1:8">
      <c r="D1437" s="483" t="s">
        <v>7010</v>
      </c>
      <c r="E1437" s="484" t="s">
        <v>7021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7022</v>
      </c>
      <c r="E1439" s="484"/>
      <c r="F1439" s="484"/>
      <c r="G1439" s="484"/>
    </row>
    <row r="1440" spans="1:8" ht="64.8">
      <c r="E1440" s="329">
        <v>800</v>
      </c>
      <c r="F1440" s="329"/>
      <c r="G1440" s="483" t="s">
        <v>7023</v>
      </c>
      <c r="H1440" s="486" t="s">
        <v>7024</v>
      </c>
    </row>
    <row r="1441" spans="1:8">
      <c r="E1441" s="329">
        <v>30</v>
      </c>
      <c r="F1441" s="329"/>
      <c r="G1441" s="483" t="s">
        <v>7023</v>
      </c>
      <c r="H1441" s="483" t="s">
        <v>7025</v>
      </c>
    </row>
    <row r="1442" spans="1:8">
      <c r="D1442" s="483" t="s">
        <v>7010</v>
      </c>
      <c r="E1442" s="484" t="s">
        <v>7026</v>
      </c>
      <c r="F1442" s="484"/>
      <c r="G1442" s="484"/>
      <c r="H1442" s="484" t="s">
        <v>7027</v>
      </c>
    </row>
    <row r="1443" spans="1:8">
      <c r="E1443" s="484"/>
      <c r="F1443" s="484"/>
      <c r="G1443" s="484"/>
    </row>
    <row r="1444" spans="1:8">
      <c r="A1444" s="483" t="s">
        <v>7028</v>
      </c>
    </row>
    <row r="1445" spans="1:8">
      <c r="E1445" s="483">
        <v>120</v>
      </c>
      <c r="G1445" s="483" t="s">
        <v>6925</v>
      </c>
      <c r="H1445" s="483" t="s">
        <v>7029</v>
      </c>
    </row>
    <row r="1446" spans="1:8">
      <c r="E1446" s="483">
        <v>135</v>
      </c>
      <c r="G1446" s="483" t="s">
        <v>6925</v>
      </c>
      <c r="H1446" s="483" t="s">
        <v>7029</v>
      </c>
    </row>
    <row r="1447" spans="1:8">
      <c r="D1447" s="483" t="s">
        <v>7010</v>
      </c>
      <c r="E1447" s="484" t="s">
        <v>7030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7031</v>
      </c>
    </row>
    <row r="1450" spans="1:8">
      <c r="E1450" s="483">
        <v>75</v>
      </c>
      <c r="G1450" s="483" t="s">
        <v>6925</v>
      </c>
      <c r="H1450" s="483" t="s">
        <v>7032</v>
      </c>
    </row>
    <row r="1451" spans="1:8">
      <c r="E1451" s="483">
        <v>85</v>
      </c>
      <c r="G1451" s="483" t="s">
        <v>6925</v>
      </c>
      <c r="H1451" s="483" t="s">
        <v>7032</v>
      </c>
    </row>
    <row r="1452" spans="1:8">
      <c r="D1452" s="483" t="s">
        <v>7010</v>
      </c>
      <c r="E1452" s="484" t="s">
        <v>7033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7034</v>
      </c>
    </row>
    <row r="1455" spans="1:8">
      <c r="C1455" s="483">
        <v>15000</v>
      </c>
      <c r="H1455" s="483" t="s">
        <v>7035</v>
      </c>
    </row>
    <row r="1457" spans="1:8">
      <c r="A1457" s="483" t="s">
        <v>7034</v>
      </c>
    </row>
    <row r="1458" spans="1:8">
      <c r="E1458" s="483">
        <v>35</v>
      </c>
      <c r="G1458" s="483" t="s">
        <v>6944</v>
      </c>
      <c r="H1458" s="483" t="s">
        <v>7036</v>
      </c>
    </row>
    <row r="1459" spans="1:8">
      <c r="D1459" s="483" t="s">
        <v>7010</v>
      </c>
      <c r="E1459" s="484" t="s">
        <v>7037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7038</v>
      </c>
    </row>
    <row r="1462" spans="1:8">
      <c r="E1462" s="483">
        <v>260</v>
      </c>
      <c r="G1462" s="483" t="s">
        <v>6925</v>
      </c>
      <c r="H1462" s="483" t="s">
        <v>7039</v>
      </c>
    </row>
    <row r="1463" spans="1:8">
      <c r="E1463" s="483">
        <v>315</v>
      </c>
      <c r="G1463" s="483" t="s">
        <v>6925</v>
      </c>
      <c r="H1463" s="483" t="s">
        <v>7040</v>
      </c>
    </row>
    <row r="1464" spans="1:8">
      <c r="D1464" s="483" t="s">
        <v>7010</v>
      </c>
      <c r="E1464" s="484" t="s">
        <v>7041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7042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6944</v>
      </c>
      <c r="H1467" s="483" t="s">
        <v>7043</v>
      </c>
    </row>
    <row r="1468" spans="1:8">
      <c r="E1468" s="484" t="s">
        <v>7044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7042</v>
      </c>
      <c r="E1470" s="484"/>
      <c r="F1470" s="484"/>
      <c r="G1470" s="484"/>
    </row>
    <row r="1471" spans="1:8">
      <c r="D1471" s="483">
        <v>5000</v>
      </c>
      <c r="H1471" s="483" t="s">
        <v>6837</v>
      </c>
    </row>
    <row r="1472" spans="1:8">
      <c r="C1472" s="483">
        <v>64306</v>
      </c>
      <c r="H1472" s="483" t="s">
        <v>7045</v>
      </c>
    </row>
    <row r="1473" spans="1:8">
      <c r="C1473" s="483">
        <v>70300</v>
      </c>
      <c r="H1473" s="483" t="s">
        <v>7046</v>
      </c>
    </row>
    <row r="1474" spans="1:8">
      <c r="C1474" s="483">
        <v>8536</v>
      </c>
      <c r="H1474" s="483" t="s">
        <v>7047</v>
      </c>
    </row>
    <row r="1475" spans="1:8">
      <c r="C1475" s="483">
        <v>31295</v>
      </c>
      <c r="H1475" s="483" t="s">
        <v>7048</v>
      </c>
    </row>
    <row r="1476" spans="1:8">
      <c r="C1476" s="483">
        <v>63516</v>
      </c>
      <c r="H1476" s="483" t="s">
        <v>7049</v>
      </c>
    </row>
    <row r="1477" spans="1:8">
      <c r="E1477" s="484" t="s">
        <v>7050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7051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6944</v>
      </c>
      <c r="H1480" s="483" t="s">
        <v>7052</v>
      </c>
    </row>
    <row r="1481" spans="1:8">
      <c r="E1481" s="484" t="s">
        <v>7053</v>
      </c>
      <c r="F1481" s="484"/>
      <c r="G1481" s="484"/>
    </row>
    <row r="1483" spans="1:8">
      <c r="A1483" s="483" t="s">
        <v>7054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6925</v>
      </c>
      <c r="H1484" s="483" t="s">
        <v>7055</v>
      </c>
    </row>
    <row r="1485" spans="1:8">
      <c r="E1485" s="484" t="s">
        <v>7056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7057</v>
      </c>
    </row>
    <row r="1488" spans="1:8">
      <c r="E1488" s="483">
        <v>1205</v>
      </c>
      <c r="G1488" s="483" t="s">
        <v>6932</v>
      </c>
      <c r="H1488" s="483" t="s">
        <v>7058</v>
      </c>
    </row>
    <row r="1489" spans="1:8">
      <c r="E1489" s="484" t="s">
        <v>7059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7060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7061</v>
      </c>
    </row>
    <row r="1493" spans="1:8">
      <c r="E1493" s="484"/>
      <c r="F1493" s="484"/>
      <c r="G1493" s="484"/>
    </row>
    <row r="1494" spans="1:8">
      <c r="A1494" s="483" t="s">
        <v>7062</v>
      </c>
    </row>
    <row r="1495" spans="1:8">
      <c r="C1495" s="483">
        <v>15000</v>
      </c>
      <c r="H1495" s="483" t="s">
        <v>7063</v>
      </c>
    </row>
    <row r="1497" spans="1:8">
      <c r="A1497" s="483" t="s">
        <v>7064</v>
      </c>
    </row>
    <row r="1498" spans="1:8">
      <c r="E1498" s="483">
        <v>18</v>
      </c>
      <c r="G1498" s="483" t="s">
        <v>1221</v>
      </c>
      <c r="H1498" s="483" t="s">
        <v>7065</v>
      </c>
    </row>
    <row r="1499" spans="1:8">
      <c r="E1499" s="483">
        <v>30</v>
      </c>
      <c r="G1499" s="483" t="s">
        <v>6925</v>
      </c>
      <c r="H1499" s="483" t="s">
        <v>7066</v>
      </c>
    </row>
    <row r="1500" spans="1:8">
      <c r="E1500" s="484" t="s">
        <v>7067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7068</v>
      </c>
      <c r="E1502" s="484"/>
      <c r="F1502" s="484"/>
      <c r="G1502" s="484"/>
    </row>
    <row r="1503" spans="1:8">
      <c r="C1503" s="483">
        <v>12000</v>
      </c>
      <c r="H1503" s="483" t="s">
        <v>7069</v>
      </c>
    </row>
    <row r="1504" spans="1:8">
      <c r="C1504" s="483">
        <v>19714</v>
      </c>
      <c r="H1504" s="483" t="s">
        <v>7070</v>
      </c>
    </row>
    <row r="1505" spans="1:8">
      <c r="C1505" s="483">
        <v>143</v>
      </c>
      <c r="H1505" s="483" t="s">
        <v>7071</v>
      </c>
    </row>
    <row r="1506" spans="1:8">
      <c r="C1506" s="483">
        <v>63516</v>
      </c>
      <c r="H1506" s="483" t="s">
        <v>7072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7073</v>
      </c>
    </row>
    <row r="1510" spans="1:8">
      <c r="C1510" s="483">
        <v>10950</v>
      </c>
      <c r="H1510" s="483" t="s">
        <v>7074</v>
      </c>
    </row>
    <row r="1511" spans="1:8">
      <c r="E1511" s="483">
        <v>510</v>
      </c>
      <c r="G1511" s="483" t="s">
        <v>6925</v>
      </c>
      <c r="H1511" s="483" t="s">
        <v>7075</v>
      </c>
    </row>
    <row r="1512" spans="1:8">
      <c r="E1512" s="483">
        <v>540</v>
      </c>
      <c r="G1512" s="483" t="s">
        <v>6925</v>
      </c>
      <c r="H1512" s="483" t="s">
        <v>7075</v>
      </c>
    </row>
    <row r="1513" spans="1:8">
      <c r="D1513" s="483" t="s">
        <v>7010</v>
      </c>
      <c r="E1513" s="484" t="s">
        <v>7076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7077</v>
      </c>
    </row>
    <row r="1516" spans="1:8">
      <c r="C1516" s="483">
        <v>26477</v>
      </c>
      <c r="H1516" s="483" t="s">
        <v>7078</v>
      </c>
    </row>
    <row r="1517" spans="1:8">
      <c r="E1517" s="483">
        <v>520</v>
      </c>
      <c r="G1517" s="483" t="s">
        <v>6944</v>
      </c>
      <c r="H1517" s="483" t="s">
        <v>7079</v>
      </c>
    </row>
    <row r="1518" spans="1:8">
      <c r="D1518" s="483" t="s">
        <v>7010</v>
      </c>
      <c r="E1518" s="484" t="s">
        <v>7080</v>
      </c>
      <c r="F1518" s="484"/>
      <c r="G1518" s="484"/>
    </row>
    <row r="1520" spans="1:8">
      <c r="A1520" s="483" t="s">
        <v>7081</v>
      </c>
    </row>
    <row r="1521" spans="1:8">
      <c r="E1521" s="483">
        <v>175</v>
      </c>
      <c r="G1521" s="483" t="s">
        <v>6925</v>
      </c>
      <c r="H1521" s="483" t="s">
        <v>7082</v>
      </c>
    </row>
    <row r="1522" spans="1:8">
      <c r="E1522" s="483">
        <v>170</v>
      </c>
      <c r="G1522" s="483" t="s">
        <v>6925</v>
      </c>
      <c r="H1522" s="483" t="s">
        <v>7082</v>
      </c>
    </row>
    <row r="1523" spans="1:8">
      <c r="D1523" s="483" t="s">
        <v>7010</v>
      </c>
      <c r="E1523" s="484" t="s">
        <v>7083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7084</v>
      </c>
    </row>
    <row r="1526" spans="1:8">
      <c r="E1526" s="483">
        <v>165</v>
      </c>
      <c r="G1526" s="483" t="s">
        <v>6925</v>
      </c>
      <c r="H1526" s="483" t="s">
        <v>7085</v>
      </c>
    </row>
    <row r="1527" spans="1:8">
      <c r="E1527" s="483">
        <v>180</v>
      </c>
      <c r="G1527" s="483" t="s">
        <v>6925</v>
      </c>
      <c r="H1527" s="483" t="s">
        <v>7085</v>
      </c>
    </row>
    <row r="1528" spans="1:8">
      <c r="D1528" s="483" t="s">
        <v>7010</v>
      </c>
      <c r="E1528" s="484" t="s">
        <v>7086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7087</v>
      </c>
      <c r="E1530" s="484"/>
      <c r="F1530" s="484"/>
      <c r="G1530" s="484"/>
    </row>
    <row r="1531" spans="1:8">
      <c r="E1531" s="483">
        <v>1205</v>
      </c>
      <c r="G1531" s="483" t="s">
        <v>6932</v>
      </c>
      <c r="H1531" s="483" t="s">
        <v>7088</v>
      </c>
    </row>
    <row r="1532" spans="1:8">
      <c r="D1532" s="483" t="s">
        <v>7010</v>
      </c>
      <c r="E1532" s="484" t="s">
        <v>7089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7090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6837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6944</v>
      </c>
      <c r="H1537" s="483" t="s">
        <v>7091</v>
      </c>
    </row>
    <row r="1538" spans="1:8">
      <c r="E1538" s="329">
        <v>70</v>
      </c>
      <c r="F1538" s="329"/>
      <c r="G1538" s="483" t="s">
        <v>6944</v>
      </c>
      <c r="H1538" s="483" t="s">
        <v>7092</v>
      </c>
    </row>
    <row r="1539" spans="1:8">
      <c r="E1539" s="329">
        <v>199</v>
      </c>
      <c r="F1539" s="329"/>
      <c r="G1539" s="483" t="s">
        <v>6938</v>
      </c>
      <c r="H1539" s="483" t="s">
        <v>7093</v>
      </c>
    </row>
    <row r="1540" spans="1:8">
      <c r="E1540" s="484" t="s">
        <v>7094</v>
      </c>
      <c r="F1540" s="484"/>
      <c r="G1540" s="484"/>
      <c r="H1540" s="484" t="s">
        <v>7095</v>
      </c>
    </row>
    <row r="1541" spans="1:8">
      <c r="E1541" s="484"/>
      <c r="F1541" s="484"/>
      <c r="G1541" s="484"/>
    </row>
    <row r="1542" spans="1:8">
      <c r="A1542" s="483" t="s">
        <v>7096</v>
      </c>
      <c r="E1542" s="484"/>
      <c r="F1542" s="484"/>
      <c r="G1542" s="484"/>
    </row>
    <row r="1543" spans="1:8">
      <c r="E1543" s="483">
        <v>156</v>
      </c>
      <c r="G1543" s="483" t="s">
        <v>6973</v>
      </c>
      <c r="H1543" s="483" t="s">
        <v>7097</v>
      </c>
    </row>
    <row r="1544" spans="1:8">
      <c r="E1544" s="483">
        <v>54</v>
      </c>
      <c r="G1544" s="483" t="s">
        <v>6961</v>
      </c>
      <c r="H1544" s="483" t="s">
        <v>7098</v>
      </c>
    </row>
    <row r="1545" spans="1:8">
      <c r="E1545" s="483">
        <v>220</v>
      </c>
      <c r="G1545" s="483" t="s">
        <v>6925</v>
      </c>
      <c r="H1545" s="483" t="s">
        <v>7099</v>
      </c>
    </row>
    <row r="1546" spans="1:8">
      <c r="E1546" s="483">
        <v>195</v>
      </c>
      <c r="G1546" s="483" t="s">
        <v>6925</v>
      </c>
      <c r="H1546" s="483" t="s">
        <v>7099</v>
      </c>
    </row>
    <row r="1547" spans="1:8">
      <c r="D1547" s="483" t="s">
        <v>7010</v>
      </c>
      <c r="E1547" s="484" t="s">
        <v>7100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7101</v>
      </c>
    </row>
    <row r="1550" spans="1:8" ht="48.6">
      <c r="C1550" s="483">
        <v>39000</v>
      </c>
      <c r="H1550" s="486" t="s">
        <v>7102</v>
      </c>
    </row>
    <row r="1552" spans="1:8">
      <c r="A1552" s="483" t="s">
        <v>7103</v>
      </c>
      <c r="E1552" s="484"/>
      <c r="F1552" s="484"/>
      <c r="G1552" s="484"/>
    </row>
    <row r="1553" spans="1:8">
      <c r="E1553" s="483">
        <v>93</v>
      </c>
      <c r="G1553" s="483" t="s">
        <v>6973</v>
      </c>
      <c r="H1553" s="483" t="s">
        <v>7104</v>
      </c>
    </row>
    <row r="1554" spans="1:8">
      <c r="E1554" s="483">
        <v>35</v>
      </c>
      <c r="G1554" s="483" t="s">
        <v>6944</v>
      </c>
      <c r="H1554" s="483" t="s">
        <v>7105</v>
      </c>
    </row>
    <row r="1555" spans="1:8">
      <c r="D1555" s="483" t="s">
        <v>7010</v>
      </c>
      <c r="E1555" s="484" t="s">
        <v>7106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7107</v>
      </c>
    </row>
    <row r="1558" spans="1:8">
      <c r="E1558" s="483">
        <v>80</v>
      </c>
      <c r="G1558" s="483" t="s">
        <v>6925</v>
      </c>
      <c r="H1558" s="483" t="s">
        <v>7108</v>
      </c>
    </row>
    <row r="1559" spans="1:8">
      <c r="E1559" s="483">
        <v>90</v>
      </c>
      <c r="G1559" s="483" t="s">
        <v>6925</v>
      </c>
      <c r="H1559" s="483" t="s">
        <v>7108</v>
      </c>
    </row>
    <row r="1560" spans="1:8">
      <c r="D1560" s="483" t="s">
        <v>7010</v>
      </c>
      <c r="E1560" s="484" t="s">
        <v>7109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7110</v>
      </c>
    </row>
    <row r="1563" spans="1:8">
      <c r="C1563" s="483">
        <v>17000</v>
      </c>
      <c r="H1563" s="483" t="s">
        <v>7111</v>
      </c>
    </row>
    <row r="1565" spans="1:8">
      <c r="A1565" s="483" t="s">
        <v>7112</v>
      </c>
      <c r="E1565" s="484"/>
      <c r="F1565" s="484"/>
      <c r="G1565" s="484"/>
    </row>
    <row r="1566" spans="1:8">
      <c r="C1566" s="483">
        <v>23000</v>
      </c>
      <c r="H1566" s="483" t="s">
        <v>7113</v>
      </c>
    </row>
    <row r="1567" spans="1:8">
      <c r="C1567" s="483">
        <v>22857</v>
      </c>
      <c r="H1567" s="483" t="s">
        <v>7114</v>
      </c>
    </row>
    <row r="1568" spans="1:8">
      <c r="C1568" s="483">
        <v>63516</v>
      </c>
      <c r="H1568" s="483" t="s">
        <v>7115</v>
      </c>
    </row>
    <row r="1569" spans="1:8">
      <c r="C1569" s="483">
        <v>14193</v>
      </c>
      <c r="H1569" s="483" t="s">
        <v>7116</v>
      </c>
    </row>
    <row r="1570" spans="1:8">
      <c r="E1570" s="483">
        <v>5</v>
      </c>
      <c r="G1570" s="483" t="s">
        <v>6944</v>
      </c>
      <c r="H1570" s="483" t="s">
        <v>7117</v>
      </c>
    </row>
    <row r="1571" spans="1:8">
      <c r="D1571" s="483" t="s">
        <v>7010</v>
      </c>
      <c r="E1571" s="484" t="s">
        <v>7118</v>
      </c>
      <c r="F1571" s="484"/>
      <c r="G1571" s="484"/>
      <c r="H1571" s="484" t="s">
        <v>7119</v>
      </c>
    </row>
    <row r="1573" spans="1:8">
      <c r="A1573" s="483" t="s">
        <v>7120</v>
      </c>
      <c r="E1573" s="484"/>
      <c r="F1573" s="484"/>
      <c r="G1573" s="484"/>
    </row>
    <row r="1574" spans="1:8">
      <c r="E1574" s="483">
        <v>1205</v>
      </c>
      <c r="G1574" s="483" t="s">
        <v>6932</v>
      </c>
      <c r="H1574" s="483" t="s">
        <v>7121</v>
      </c>
    </row>
    <row r="1575" spans="1:8">
      <c r="E1575" s="483">
        <v>35</v>
      </c>
      <c r="G1575" s="483" t="s">
        <v>6944</v>
      </c>
      <c r="H1575" s="483" t="s">
        <v>7122</v>
      </c>
    </row>
    <row r="1576" spans="1:8">
      <c r="E1576" s="483">
        <v>500</v>
      </c>
      <c r="G1576" s="483" t="s">
        <v>6944</v>
      </c>
      <c r="H1576" s="483" t="s">
        <v>7123</v>
      </c>
    </row>
    <row r="1577" spans="1:8">
      <c r="D1577" s="483" t="s">
        <v>7010</v>
      </c>
      <c r="E1577" s="484" t="s">
        <v>7124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7125</v>
      </c>
    </row>
    <row r="1580" spans="1:8">
      <c r="E1580" s="483">
        <v>18</v>
      </c>
      <c r="G1580" s="483" t="s">
        <v>6914</v>
      </c>
      <c r="H1580" s="483" t="s">
        <v>7126</v>
      </c>
    </row>
    <row r="1581" spans="1:8">
      <c r="E1581" s="483">
        <v>30</v>
      </c>
      <c r="G1581" s="483" t="s">
        <v>6925</v>
      </c>
      <c r="H1581" s="483" t="s">
        <v>7066</v>
      </c>
    </row>
    <row r="1582" spans="1:8">
      <c r="E1582" s="483">
        <v>129</v>
      </c>
      <c r="G1582" s="483" t="s">
        <v>6914</v>
      </c>
      <c r="H1582" s="483" t="s">
        <v>7127</v>
      </c>
    </row>
    <row r="1583" spans="1:8">
      <c r="E1583" s="484" t="s">
        <v>7128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7129</v>
      </c>
    </row>
    <row r="1587" spans="1:8">
      <c r="A1587" s="483" t="s">
        <v>7130</v>
      </c>
    </row>
    <row r="1588" spans="1:8">
      <c r="C1588" s="483">
        <v>17000</v>
      </c>
      <c r="H1588" s="483" t="s">
        <v>7131</v>
      </c>
    </row>
    <row r="1590" spans="1:8">
      <c r="A1590" s="483" t="s">
        <v>7132</v>
      </c>
      <c r="E1590" s="484"/>
      <c r="F1590" s="484"/>
      <c r="G1590" s="484"/>
    </row>
    <row r="1591" spans="1:8">
      <c r="C1591" s="483">
        <v>85500</v>
      </c>
      <c r="H1591" s="483" t="s">
        <v>7133</v>
      </c>
    </row>
    <row r="1592" spans="1:8">
      <c r="C1592" s="483">
        <v>22857</v>
      </c>
      <c r="H1592" s="483" t="s">
        <v>7134</v>
      </c>
    </row>
    <row r="1593" spans="1:8">
      <c r="C1593" s="483">
        <v>63304</v>
      </c>
      <c r="H1593" s="483" t="s">
        <v>7135</v>
      </c>
    </row>
    <row r="1595" spans="1:8">
      <c r="A1595" s="483" t="s">
        <v>7136</v>
      </c>
    </row>
    <row r="1596" spans="1:8">
      <c r="C1596" s="483">
        <v>37152</v>
      </c>
      <c r="H1596" s="483" t="s">
        <v>7137</v>
      </c>
    </row>
    <row r="1597" spans="1:8">
      <c r="C1597" s="483">
        <v>1426</v>
      </c>
      <c r="H1597" s="483" t="s">
        <v>7138</v>
      </c>
    </row>
    <row r="1599" spans="1:8">
      <c r="A1599" s="483" t="s">
        <v>7136</v>
      </c>
    </row>
    <row r="1600" spans="1:8">
      <c r="E1600" s="483">
        <v>65</v>
      </c>
      <c r="G1600" s="483" t="s">
        <v>6925</v>
      </c>
      <c r="H1600" s="483" t="s">
        <v>7139</v>
      </c>
    </row>
    <row r="1601" spans="1:8">
      <c r="E1601" s="483">
        <v>100</v>
      </c>
      <c r="G1601" s="483" t="s">
        <v>6925</v>
      </c>
      <c r="H1601" s="483" t="s">
        <v>7140</v>
      </c>
    </row>
    <row r="1602" spans="1:8">
      <c r="E1602" s="483">
        <v>71</v>
      </c>
      <c r="G1602" s="483" t="s">
        <v>6925</v>
      </c>
      <c r="H1602" s="483" t="s">
        <v>7141</v>
      </c>
    </row>
    <row r="1603" spans="1:8">
      <c r="E1603" s="484" t="s">
        <v>7142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7143</v>
      </c>
    </row>
    <row r="1606" spans="1:8">
      <c r="E1606" s="329">
        <v>209</v>
      </c>
      <c r="F1606" s="329"/>
      <c r="G1606" s="483" t="s">
        <v>6938</v>
      </c>
      <c r="H1606" s="483" t="s">
        <v>7144</v>
      </c>
    </row>
    <row r="1607" spans="1:8">
      <c r="E1607" s="484" t="s">
        <v>7145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7146</v>
      </c>
    </row>
    <row r="1610" spans="1:8">
      <c r="E1610" s="329">
        <v>100</v>
      </c>
      <c r="F1610" s="329"/>
      <c r="G1610" s="483" t="s">
        <v>6925</v>
      </c>
      <c r="H1610" s="483" t="s">
        <v>7147</v>
      </c>
    </row>
    <row r="1611" spans="1:8">
      <c r="E1611" s="484" t="s">
        <v>7148</v>
      </c>
      <c r="F1611" s="484"/>
      <c r="G1611" s="484"/>
    </row>
    <row r="1613" spans="1:8">
      <c r="A1613" s="483" t="s">
        <v>7149</v>
      </c>
    </row>
    <row r="1614" spans="1:8">
      <c r="E1614" s="483">
        <v>30</v>
      </c>
      <c r="G1614" s="483" t="s">
        <v>6944</v>
      </c>
      <c r="H1614" s="483" t="s">
        <v>7150</v>
      </c>
    </row>
    <row r="1615" spans="1:8">
      <c r="E1615" s="484" t="s">
        <v>7151</v>
      </c>
      <c r="F1615" s="484"/>
      <c r="G1615" s="484"/>
    </row>
    <row r="1617" spans="1:8">
      <c r="A1617" s="483" t="s">
        <v>7152</v>
      </c>
      <c r="E1617" s="484"/>
      <c r="F1617" s="484"/>
      <c r="G1617" s="484"/>
    </row>
    <row r="1618" spans="1:8">
      <c r="E1618" s="483">
        <v>1205</v>
      </c>
      <c r="G1618" s="483" t="s">
        <v>6932</v>
      </c>
      <c r="H1618" s="483" t="s">
        <v>7153</v>
      </c>
    </row>
    <row r="1619" spans="1:8">
      <c r="D1619" s="483" t="s">
        <v>7010</v>
      </c>
      <c r="E1619" s="484" t="s">
        <v>7154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7155</v>
      </c>
    </row>
    <row r="1622" spans="1:8">
      <c r="C1622" s="483">
        <v>17000</v>
      </c>
      <c r="H1622" s="483" t="s">
        <v>7156</v>
      </c>
    </row>
    <row r="1624" spans="1:8">
      <c r="A1624" s="483" t="s">
        <v>7157</v>
      </c>
      <c r="E1624" s="484"/>
      <c r="F1624" s="484"/>
      <c r="G1624" s="484"/>
    </row>
    <row r="1625" spans="1:8">
      <c r="C1625" s="483">
        <v>22857</v>
      </c>
      <c r="H1625" s="483" t="s">
        <v>7158</v>
      </c>
    </row>
    <row r="1626" spans="1:8">
      <c r="C1626" s="483">
        <v>63304</v>
      </c>
      <c r="H1626" s="483" t="s">
        <v>7135</v>
      </c>
    </row>
    <row r="1628" spans="1:8">
      <c r="A1628" s="483" t="s">
        <v>7159</v>
      </c>
      <c r="E1628" s="484"/>
      <c r="F1628" s="484"/>
      <c r="G1628" s="484"/>
    </row>
    <row r="1629" spans="1:8">
      <c r="E1629" s="483">
        <v>35</v>
      </c>
      <c r="G1629" s="483" t="s">
        <v>6944</v>
      </c>
      <c r="H1629" s="483" t="s">
        <v>7160</v>
      </c>
    </row>
    <row r="1630" spans="1:8">
      <c r="E1630" s="483">
        <v>50</v>
      </c>
      <c r="G1630" s="483" t="s">
        <v>6944</v>
      </c>
      <c r="H1630" s="483" t="s">
        <v>7161</v>
      </c>
    </row>
    <row r="1631" spans="1:8">
      <c r="D1631" s="483" t="s">
        <v>7010</v>
      </c>
      <c r="E1631" s="484" t="s">
        <v>7162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7163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6837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7164</v>
      </c>
      <c r="H1636" s="483" t="s">
        <v>7165</v>
      </c>
    </row>
    <row r="1637" spans="1:8">
      <c r="D1637" s="483" t="s">
        <v>7010</v>
      </c>
      <c r="E1637" s="484" t="s">
        <v>7166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7167</v>
      </c>
      <c r="E1639" s="484"/>
      <c r="F1639" s="484"/>
      <c r="G1639" s="484"/>
    </row>
    <row r="1640" spans="1:8">
      <c r="E1640" s="483">
        <v>24</v>
      </c>
      <c r="G1640" s="483" t="s">
        <v>6973</v>
      </c>
      <c r="H1640" s="483" t="s">
        <v>7168</v>
      </c>
    </row>
    <row r="1641" spans="1:8">
      <c r="D1641" s="483" t="s">
        <v>7010</v>
      </c>
      <c r="E1641" s="484" t="s">
        <v>7169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7170</v>
      </c>
      <c r="E1643" s="484"/>
      <c r="F1643" s="484"/>
      <c r="G1643" s="484"/>
    </row>
    <row r="1644" spans="1:8">
      <c r="E1644" s="483">
        <v>35</v>
      </c>
      <c r="G1644" s="483" t="s">
        <v>6944</v>
      </c>
      <c r="H1644" s="483" t="s">
        <v>7171</v>
      </c>
    </row>
    <row r="1645" spans="1:8">
      <c r="D1645" s="483" t="s">
        <v>7010</v>
      </c>
      <c r="E1645" s="484" t="s">
        <v>7172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7173</v>
      </c>
      <c r="E1647" s="484"/>
      <c r="F1647" s="484"/>
      <c r="G1647" s="484"/>
    </row>
    <row r="1648" spans="1:8">
      <c r="E1648" s="483">
        <v>1205</v>
      </c>
      <c r="G1648" s="483" t="s">
        <v>6932</v>
      </c>
      <c r="H1648" s="483" t="s">
        <v>7174</v>
      </c>
    </row>
    <row r="1649" spans="1:8">
      <c r="D1649" s="483" t="s">
        <v>7010</v>
      </c>
      <c r="E1649" s="484" t="s">
        <v>7175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7176</v>
      </c>
      <c r="E1651" s="484"/>
      <c r="F1651" s="484"/>
      <c r="G1651" s="484"/>
    </row>
    <row r="1652" spans="1:8">
      <c r="E1652" s="483">
        <v>18</v>
      </c>
      <c r="G1652" s="483" t="s">
        <v>6914</v>
      </c>
      <c r="H1652" s="483" t="s">
        <v>7177</v>
      </c>
    </row>
    <row r="1653" spans="1:8">
      <c r="E1653" s="483">
        <v>35</v>
      </c>
      <c r="G1653" s="483" t="s">
        <v>6944</v>
      </c>
      <c r="H1653" s="483" t="s">
        <v>7178</v>
      </c>
    </row>
    <row r="1654" spans="1:8">
      <c r="D1654" s="483" t="s">
        <v>7010</v>
      </c>
      <c r="E1654" s="484" t="s">
        <v>7179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7180</v>
      </c>
    </row>
    <row r="1657" spans="1:8">
      <c r="C1657" s="483">
        <v>17000</v>
      </c>
      <c r="H1657" s="483" t="s">
        <v>7181</v>
      </c>
    </row>
    <row r="1659" spans="1:8">
      <c r="A1659" s="483" t="s">
        <v>7182</v>
      </c>
    </row>
    <row r="1660" spans="1:8">
      <c r="C1660" s="483">
        <v>15496</v>
      </c>
      <c r="H1660" s="483" t="s">
        <v>7183</v>
      </c>
    </row>
    <row r="1661" spans="1:8">
      <c r="E1661" s="483">
        <v>45</v>
      </c>
      <c r="G1661" s="483" t="s">
        <v>6944</v>
      </c>
      <c r="H1661" s="483" t="s">
        <v>7184</v>
      </c>
    </row>
    <row r="1662" spans="1:8">
      <c r="D1662" s="483" t="s">
        <v>7010</v>
      </c>
      <c r="E1662" s="484" t="s">
        <v>7185</v>
      </c>
      <c r="F1662" s="484"/>
      <c r="G1662" s="484"/>
    </row>
    <row r="1664" spans="1:8">
      <c r="A1664" s="483" t="s">
        <v>7186</v>
      </c>
      <c r="E1664" s="484"/>
      <c r="F1664" s="484"/>
      <c r="G1664" s="484"/>
    </row>
    <row r="1665" spans="1:8">
      <c r="C1665" s="483">
        <v>22857</v>
      </c>
      <c r="H1665" s="483" t="s">
        <v>7187</v>
      </c>
    </row>
    <row r="1667" spans="1:8">
      <c r="A1667" s="483" t="s">
        <v>7188</v>
      </c>
      <c r="E1667" s="484"/>
      <c r="F1667" s="484"/>
      <c r="G1667" s="484"/>
    </row>
    <row r="1668" spans="1:8">
      <c r="C1668" s="483">
        <v>36000</v>
      </c>
      <c r="H1668" s="483" t="s">
        <v>7189</v>
      </c>
    </row>
    <row r="1669" spans="1:8">
      <c r="C1669" s="483">
        <v>63352</v>
      </c>
      <c r="H1669" s="483" t="s">
        <v>7190</v>
      </c>
    </row>
    <row r="1670" spans="1:8">
      <c r="E1670" s="484"/>
      <c r="F1670" s="484"/>
      <c r="G1670" s="484"/>
    </row>
    <row r="1671" spans="1:8">
      <c r="A1671" s="483" t="s">
        <v>7191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6977</v>
      </c>
      <c r="H1672" s="483" t="s">
        <v>7192</v>
      </c>
    </row>
    <row r="1673" spans="1:8">
      <c r="D1673" s="483" t="s">
        <v>7010</v>
      </c>
      <c r="E1673" s="484" t="s">
        <v>7193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7194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6914</v>
      </c>
      <c r="H1676" s="483" t="s">
        <v>7127</v>
      </c>
    </row>
    <row r="1677" spans="1:8">
      <c r="D1677" s="483" t="s">
        <v>7010</v>
      </c>
      <c r="E1677" s="484" t="s">
        <v>7195</v>
      </c>
      <c r="F1677" s="484"/>
      <c r="G1677" s="484"/>
    </row>
    <row r="1678" spans="1:8">
      <c r="E1678" s="484"/>
      <c r="F1678" s="484"/>
      <c r="G1678" s="484"/>
      <c r="H1678" s="484" t="s">
        <v>7119</v>
      </c>
    </row>
    <row r="1679" spans="1:8">
      <c r="E1679" s="484"/>
      <c r="F1679" s="484"/>
      <c r="G1679" s="484"/>
      <c r="H1679" s="484"/>
    </row>
    <row r="1680" spans="1:8">
      <c r="A1680" s="483" t="s">
        <v>7196</v>
      </c>
      <c r="E1680" s="484"/>
      <c r="F1680" s="484"/>
      <c r="G1680" s="484"/>
    </row>
    <row r="1681" spans="1:8">
      <c r="E1681" s="483">
        <v>1205</v>
      </c>
      <c r="G1681" s="483" t="s">
        <v>6932</v>
      </c>
      <c r="H1681" s="483" t="s">
        <v>7197</v>
      </c>
    </row>
    <row r="1682" spans="1:8">
      <c r="D1682" s="483" t="s">
        <v>7010</v>
      </c>
      <c r="E1682" s="484" t="s">
        <v>7198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7199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6938</v>
      </c>
      <c r="H1685" s="483" t="s">
        <v>7200</v>
      </c>
    </row>
    <row r="1686" spans="1:8">
      <c r="C1686" s="483">
        <v>5000</v>
      </c>
      <c r="E1686" s="484"/>
      <c r="F1686" s="484"/>
      <c r="G1686" s="484"/>
      <c r="H1686" s="483" t="s">
        <v>6837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7010</v>
      </c>
      <c r="E1688" s="484" t="s">
        <v>7201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7202</v>
      </c>
    </row>
    <row r="1691" spans="1:8">
      <c r="C1691" s="483">
        <v>17000</v>
      </c>
      <c r="H1691" s="483" t="s">
        <v>7203</v>
      </c>
    </row>
    <row r="1692" spans="1:8">
      <c r="C1692" s="483">
        <v>6000</v>
      </c>
      <c r="H1692" s="483" t="s">
        <v>7204</v>
      </c>
    </row>
    <row r="1694" spans="1:8">
      <c r="A1694" s="483" t="s">
        <v>7205</v>
      </c>
    </row>
    <row r="1695" spans="1:8">
      <c r="E1695" s="329">
        <v>100</v>
      </c>
      <c r="F1695" s="329"/>
      <c r="G1695" s="483" t="s">
        <v>6925</v>
      </c>
      <c r="H1695" s="483" t="s">
        <v>7206</v>
      </c>
    </row>
    <row r="1696" spans="1:8">
      <c r="E1696" s="329">
        <v>100</v>
      </c>
      <c r="F1696" s="329"/>
      <c r="G1696" s="483" t="s">
        <v>6925</v>
      </c>
      <c r="H1696" s="483" t="s">
        <v>7207</v>
      </c>
    </row>
    <row r="1697" spans="1:8">
      <c r="D1697" s="483" t="s">
        <v>7010</v>
      </c>
      <c r="E1697" s="484" t="s">
        <v>7208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7209</v>
      </c>
    </row>
    <row r="1700" spans="1:8">
      <c r="C1700" s="483">
        <v>301</v>
      </c>
      <c r="H1700" s="483" t="s">
        <v>7210</v>
      </c>
    </row>
    <row r="1702" spans="1:8">
      <c r="A1702" s="483" t="s">
        <v>7211</v>
      </c>
      <c r="E1702" s="484"/>
      <c r="F1702" s="484"/>
      <c r="G1702" s="484"/>
    </row>
    <row r="1703" spans="1:8">
      <c r="C1703" s="483">
        <v>22857</v>
      </c>
      <c r="H1703" s="483" t="s">
        <v>7212</v>
      </c>
    </row>
    <row r="1704" spans="1:8">
      <c r="C1704" s="483">
        <v>10000</v>
      </c>
      <c r="H1704" s="483" t="s">
        <v>7213</v>
      </c>
    </row>
    <row r="1705" spans="1:8">
      <c r="C1705" s="483">
        <v>63352</v>
      </c>
      <c r="H1705" s="483" t="s">
        <v>7214</v>
      </c>
    </row>
    <row r="1707" spans="1:8">
      <c r="A1707" s="483" t="s">
        <v>7215</v>
      </c>
    </row>
    <row r="1708" spans="1:8">
      <c r="E1708" s="329">
        <v>90</v>
      </c>
      <c r="F1708" s="329"/>
      <c r="G1708" s="483" t="s">
        <v>6925</v>
      </c>
      <c r="H1708" s="483" t="s">
        <v>7216</v>
      </c>
    </row>
    <row r="1709" spans="1:8">
      <c r="E1709" s="329">
        <v>265</v>
      </c>
      <c r="F1709" s="329"/>
      <c r="G1709" s="483" t="s">
        <v>6925</v>
      </c>
      <c r="H1709" s="483" t="s">
        <v>7216</v>
      </c>
    </row>
    <row r="1710" spans="1:8">
      <c r="D1710" s="483">
        <v>378</v>
      </c>
      <c r="E1710" s="329"/>
      <c r="F1710" s="329"/>
      <c r="G1710" s="329"/>
      <c r="H1710" s="483" t="s">
        <v>7217</v>
      </c>
    </row>
    <row r="1711" spans="1:8">
      <c r="D1711" s="483" t="s">
        <v>7010</v>
      </c>
      <c r="E1711" s="484" t="s">
        <v>7218</v>
      </c>
      <c r="F1711" s="484"/>
      <c r="G1711" s="484"/>
      <c r="H1711" s="484" t="s">
        <v>7219</v>
      </c>
    </row>
    <row r="1712" spans="1:8">
      <c r="E1712" s="484"/>
      <c r="F1712" s="484"/>
      <c r="G1712" s="484"/>
    </row>
    <row r="1713" spans="1:8">
      <c r="A1713" s="483" t="s">
        <v>7220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6925</v>
      </c>
      <c r="H1714" s="483" t="s">
        <v>7221</v>
      </c>
    </row>
    <row r="1715" spans="1:8">
      <c r="E1715" s="329">
        <v>225</v>
      </c>
      <c r="F1715" s="329"/>
      <c r="G1715" s="483" t="s">
        <v>6925</v>
      </c>
      <c r="H1715" s="483" t="s">
        <v>7221</v>
      </c>
    </row>
    <row r="1716" spans="1:8">
      <c r="E1716" s="483">
        <v>1205</v>
      </c>
      <c r="G1716" s="483" t="s">
        <v>6932</v>
      </c>
      <c r="H1716" s="483" t="s">
        <v>7222</v>
      </c>
    </row>
    <row r="1717" spans="1:8">
      <c r="D1717" s="483" t="s">
        <v>7010</v>
      </c>
      <c r="E1717" s="484" t="s">
        <v>7223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7224</v>
      </c>
      <c r="E1719" s="329"/>
      <c r="F1719" s="329"/>
      <c r="G1719" s="329"/>
    </row>
    <row r="1720" spans="1:8">
      <c r="E1720" s="329">
        <v>32</v>
      </c>
      <c r="F1720" s="329"/>
      <c r="G1720" s="483" t="s">
        <v>6925</v>
      </c>
      <c r="H1720" s="483" t="s">
        <v>7225</v>
      </c>
    </row>
    <row r="1721" spans="1:8">
      <c r="E1721" s="329">
        <v>32</v>
      </c>
      <c r="F1721" s="329"/>
      <c r="G1721" s="483" t="s">
        <v>6925</v>
      </c>
      <c r="H1721" s="483" t="s">
        <v>7226</v>
      </c>
    </row>
    <row r="1722" spans="1:8">
      <c r="D1722" s="483" t="s">
        <v>7010</v>
      </c>
      <c r="E1722" s="484" t="s">
        <v>7227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7228</v>
      </c>
      <c r="E1724" s="329"/>
      <c r="F1724" s="329"/>
      <c r="G1724" s="329"/>
    </row>
    <row r="1725" spans="1:8">
      <c r="E1725" s="329">
        <v>16</v>
      </c>
      <c r="F1725" s="329"/>
      <c r="G1725" s="483" t="s">
        <v>6925</v>
      </c>
      <c r="H1725" s="483" t="s">
        <v>7229</v>
      </c>
    </row>
    <row r="1726" spans="1:8">
      <c r="E1726" s="329">
        <v>18</v>
      </c>
      <c r="F1726" s="329"/>
      <c r="G1726" s="483" t="s">
        <v>6914</v>
      </c>
      <c r="H1726" s="483" t="s">
        <v>7230</v>
      </c>
    </row>
    <row r="1727" spans="1:8">
      <c r="E1727" s="329">
        <v>100</v>
      </c>
      <c r="F1727" s="329"/>
      <c r="G1727" s="483" t="s">
        <v>6925</v>
      </c>
      <c r="H1727" s="483" t="s">
        <v>7231</v>
      </c>
    </row>
    <row r="1728" spans="1:8">
      <c r="D1728" s="483" t="s">
        <v>7010</v>
      </c>
      <c r="E1728" s="484" t="s">
        <v>7232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7233</v>
      </c>
    </row>
    <row r="1731" spans="1:8">
      <c r="C1731" s="483">
        <v>17000</v>
      </c>
      <c r="H1731" s="483" t="s">
        <v>7234</v>
      </c>
    </row>
    <row r="1732" spans="1:8">
      <c r="E1732" s="329">
        <v>28</v>
      </c>
      <c r="F1732" s="329"/>
      <c r="G1732" s="483" t="s">
        <v>6925</v>
      </c>
      <c r="H1732" s="483" t="s">
        <v>7225</v>
      </c>
    </row>
    <row r="1733" spans="1:8">
      <c r="E1733" s="329">
        <v>115</v>
      </c>
      <c r="F1733" s="329"/>
      <c r="G1733" s="483" t="s">
        <v>6925</v>
      </c>
      <c r="H1733" s="483" t="s">
        <v>7235</v>
      </c>
    </row>
    <row r="1734" spans="1:8">
      <c r="E1734" s="329">
        <v>28</v>
      </c>
      <c r="F1734" s="329"/>
      <c r="G1734" s="483" t="s">
        <v>6925</v>
      </c>
      <c r="H1734" s="483" t="s">
        <v>7226</v>
      </c>
    </row>
    <row r="1735" spans="1:8">
      <c r="D1735" s="483" t="s">
        <v>7010</v>
      </c>
      <c r="E1735" s="484" t="s">
        <v>7236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7237</v>
      </c>
      <c r="E1737" s="484"/>
      <c r="F1737" s="484"/>
      <c r="G1737" s="484"/>
    </row>
    <row r="1738" spans="1:8">
      <c r="C1738" s="483">
        <v>22857</v>
      </c>
      <c r="H1738" s="483" t="s">
        <v>7238</v>
      </c>
    </row>
    <row r="1739" spans="1:8">
      <c r="C1739" s="483">
        <v>63352</v>
      </c>
      <c r="H1739" s="483" t="s">
        <v>7239</v>
      </c>
    </row>
    <row r="1740" spans="1:8">
      <c r="E1740" s="484"/>
      <c r="F1740" s="484"/>
      <c r="G1740" s="484"/>
      <c r="H1740" s="484"/>
    </row>
    <row r="1741" spans="1:8">
      <c r="A1741" s="483" t="s">
        <v>7240</v>
      </c>
      <c r="E1741" s="484"/>
      <c r="F1741" s="484"/>
      <c r="G1741" s="484"/>
      <c r="H1741" s="484"/>
    </row>
    <row r="1742" spans="1:8" ht="226.8">
      <c r="C1742" s="483">
        <v>60000</v>
      </c>
      <c r="E1742" s="484"/>
      <c r="F1742" s="484"/>
      <c r="G1742" s="329" t="s">
        <v>7241</v>
      </c>
      <c r="H1742" s="486" t="s">
        <v>7242</v>
      </c>
    </row>
    <row r="1743" spans="1:8">
      <c r="E1743" s="329">
        <v>30</v>
      </c>
      <c r="F1743" s="329"/>
      <c r="G1743" s="483" t="s">
        <v>7023</v>
      </c>
      <c r="H1743" s="486" t="s">
        <v>7243</v>
      </c>
    </row>
    <row r="1744" spans="1:8">
      <c r="D1744" s="483" t="s">
        <v>7010</v>
      </c>
      <c r="E1744" s="484" t="s">
        <v>7244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7245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6925</v>
      </c>
      <c r="H1747" s="483" t="s">
        <v>7246</v>
      </c>
    </row>
    <row r="1748" spans="1:8">
      <c r="E1748" s="329">
        <v>15</v>
      </c>
      <c r="F1748" s="329"/>
      <c r="G1748" s="483" t="s">
        <v>6925</v>
      </c>
      <c r="H1748" s="483" t="s">
        <v>7247</v>
      </c>
    </row>
    <row r="1749" spans="1:8">
      <c r="D1749" s="483" t="s">
        <v>7010</v>
      </c>
      <c r="E1749" s="484" t="s">
        <v>7248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7249</v>
      </c>
    </row>
    <row r="1752" spans="1:8">
      <c r="C1752" s="483">
        <v>46080</v>
      </c>
      <c r="H1752" s="483" t="s">
        <v>7250</v>
      </c>
    </row>
    <row r="1754" spans="1:8">
      <c r="A1754" s="483" t="s">
        <v>7251</v>
      </c>
      <c r="E1754" s="484"/>
      <c r="F1754" s="484"/>
      <c r="G1754" s="484"/>
    </row>
    <row r="1755" spans="1:8">
      <c r="E1755" s="329">
        <v>70</v>
      </c>
      <c r="F1755" s="329"/>
      <c r="G1755" s="483" t="s">
        <v>6973</v>
      </c>
      <c r="H1755" s="483" t="s">
        <v>7252</v>
      </c>
    </row>
    <row r="1756" spans="1:8">
      <c r="E1756" s="329">
        <v>126</v>
      </c>
      <c r="F1756" s="329"/>
      <c r="G1756" s="483" t="s">
        <v>6973</v>
      </c>
      <c r="H1756" s="483" t="s">
        <v>7253</v>
      </c>
    </row>
    <row r="1757" spans="1:8">
      <c r="E1757" s="329">
        <v>40</v>
      </c>
      <c r="F1757" s="329"/>
      <c r="G1757" s="483" t="s">
        <v>6973</v>
      </c>
      <c r="H1757" s="483" t="s">
        <v>7254</v>
      </c>
    </row>
    <row r="1758" spans="1:8">
      <c r="D1758" s="483" t="s">
        <v>7010</v>
      </c>
      <c r="E1758" s="484" t="s">
        <v>7255</v>
      </c>
      <c r="F1758" s="484"/>
      <c r="G1758" s="484"/>
      <c r="H1758" s="484" t="s">
        <v>7256</v>
      </c>
    </row>
    <row r="1759" spans="1:8">
      <c r="E1759" s="484"/>
      <c r="F1759" s="484"/>
      <c r="G1759" s="484"/>
      <c r="H1759" s="484"/>
    </row>
    <row r="1760" spans="1:8">
      <c r="A1760" s="483" t="s">
        <v>7257</v>
      </c>
      <c r="E1760" s="484"/>
      <c r="F1760" s="484"/>
      <c r="G1760" s="484"/>
    </row>
    <row r="1761" spans="1:8">
      <c r="E1761" s="483">
        <v>45</v>
      </c>
      <c r="G1761" s="483" t="s">
        <v>6944</v>
      </c>
      <c r="H1761" s="483" t="s">
        <v>7258</v>
      </c>
    </row>
    <row r="1762" spans="1:8">
      <c r="E1762" s="483">
        <v>45</v>
      </c>
      <c r="G1762" s="483" t="s">
        <v>6944</v>
      </c>
      <c r="H1762" s="483" t="s">
        <v>7259</v>
      </c>
    </row>
    <row r="1763" spans="1:8">
      <c r="E1763" s="483">
        <v>700</v>
      </c>
      <c r="G1763" s="483" t="s">
        <v>6944</v>
      </c>
      <c r="H1763" s="483" t="s">
        <v>7260</v>
      </c>
    </row>
    <row r="1764" spans="1:8">
      <c r="D1764" s="483" t="s">
        <v>7010</v>
      </c>
      <c r="E1764" s="484" t="s">
        <v>7261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7262</v>
      </c>
    </row>
    <row r="1767" spans="1:8" ht="81">
      <c r="C1767" s="483">
        <v>36000</v>
      </c>
      <c r="H1767" s="486" t="s">
        <v>7263</v>
      </c>
    </row>
    <row r="1768" spans="1:8">
      <c r="E1768" s="484"/>
      <c r="F1768" s="484"/>
      <c r="G1768" s="484"/>
      <c r="H1768" s="484"/>
    </row>
    <row r="1769" spans="1:8">
      <c r="A1769" s="483" t="s">
        <v>7264</v>
      </c>
      <c r="E1769" s="484"/>
      <c r="F1769" s="484"/>
      <c r="G1769" s="484"/>
    </row>
    <row r="1770" spans="1:8">
      <c r="E1770" s="483">
        <v>45</v>
      </c>
      <c r="G1770" s="483" t="s">
        <v>6944</v>
      </c>
      <c r="H1770" s="483" t="s">
        <v>7265</v>
      </c>
    </row>
    <row r="1771" spans="1:8">
      <c r="D1771" s="483" t="s">
        <v>7010</v>
      </c>
      <c r="E1771" s="484" t="s">
        <v>7266</v>
      </c>
      <c r="F1771" s="484"/>
      <c r="G1771" s="484"/>
      <c r="H1771" s="484"/>
    </row>
    <row r="1773" spans="1:8">
      <c r="A1773" s="483" t="s">
        <v>7267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6925</v>
      </c>
      <c r="H1774" s="483" t="s">
        <v>7268</v>
      </c>
    </row>
    <row r="1775" spans="1:8">
      <c r="E1775" s="329">
        <v>120</v>
      </c>
      <c r="F1775" s="329"/>
      <c r="G1775" s="483" t="s">
        <v>6925</v>
      </c>
      <c r="H1775" s="483" t="s">
        <v>7268</v>
      </c>
    </row>
    <row r="1776" spans="1:8">
      <c r="D1776" s="483" t="s">
        <v>7010</v>
      </c>
      <c r="E1776" s="484" t="s">
        <v>7269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7270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6938</v>
      </c>
      <c r="H1779" s="329" t="s">
        <v>7271</v>
      </c>
    </row>
    <row r="1780" spans="1:8">
      <c r="E1780" s="329">
        <v>1205</v>
      </c>
      <c r="F1780" s="329">
        <v>1143</v>
      </c>
      <c r="G1780" s="483" t="s">
        <v>6932</v>
      </c>
      <c r="H1780" s="483" t="s">
        <v>7272</v>
      </c>
    </row>
    <row r="1781" spans="1:8">
      <c r="A1781" s="483" t="s">
        <v>7257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6944</v>
      </c>
      <c r="H1782" s="483" t="s">
        <v>7273</v>
      </c>
    </row>
    <row r="1783" spans="1:8">
      <c r="E1783" s="483">
        <v>30</v>
      </c>
      <c r="F1783" s="329">
        <v>1068</v>
      </c>
      <c r="G1783" s="483" t="s">
        <v>6944</v>
      </c>
      <c r="H1783" s="483" t="s">
        <v>7274</v>
      </c>
    </row>
    <row r="1784" spans="1:8">
      <c r="E1784" s="483">
        <v>45</v>
      </c>
      <c r="F1784" s="329">
        <v>1023</v>
      </c>
      <c r="G1784" s="483" t="s">
        <v>6973</v>
      </c>
      <c r="H1784" s="483" t="s">
        <v>7275</v>
      </c>
    </row>
    <row r="1785" spans="1:8">
      <c r="F1785" s="329"/>
    </row>
    <row r="1786" spans="1:8">
      <c r="A1786" s="483" t="s">
        <v>7276</v>
      </c>
    </row>
    <row r="1787" spans="1:8">
      <c r="C1787" s="483">
        <v>250</v>
      </c>
      <c r="H1787" s="483" t="s">
        <v>7277</v>
      </c>
    </row>
    <row r="1789" spans="1:8">
      <c r="A1789" s="483" t="s">
        <v>7267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6925</v>
      </c>
      <c r="H1790" s="483" t="s">
        <v>7278</v>
      </c>
    </row>
    <row r="1791" spans="1:8">
      <c r="E1791" s="329">
        <v>240</v>
      </c>
      <c r="F1791" s="329">
        <v>518</v>
      </c>
      <c r="G1791" s="483" t="s">
        <v>6925</v>
      </c>
      <c r="H1791" s="483" t="s">
        <v>7278</v>
      </c>
    </row>
    <row r="1792" spans="1:8">
      <c r="E1792" s="329"/>
      <c r="F1792" s="329"/>
    </row>
    <row r="1793" spans="1:8">
      <c r="A1793" s="483" t="s">
        <v>7279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6837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6837</v>
      </c>
    </row>
    <row r="1796" spans="1:8" ht="18" customHeight="1">
      <c r="E1796" s="484"/>
      <c r="F1796" s="484"/>
      <c r="G1796" s="484"/>
    </row>
    <row r="1797" spans="1:8">
      <c r="A1797" s="483" t="s">
        <v>7280</v>
      </c>
    </row>
    <row r="1798" spans="1:8">
      <c r="C1798" s="483">
        <v>17000</v>
      </c>
      <c r="H1798" s="483" t="s">
        <v>7281</v>
      </c>
    </row>
    <row r="1799" spans="1:8">
      <c r="E1799" s="483">
        <v>12</v>
      </c>
      <c r="F1799" s="483">
        <v>5506</v>
      </c>
      <c r="G1799" s="483" t="s">
        <v>6944</v>
      </c>
      <c r="H1799" s="483" t="s">
        <v>7282</v>
      </c>
    </row>
    <row r="1801" spans="1:8">
      <c r="A1801" s="483" t="s">
        <v>7283</v>
      </c>
      <c r="E1801" s="484"/>
      <c r="F1801" s="484"/>
      <c r="G1801" s="484"/>
    </row>
    <row r="1802" spans="1:8">
      <c r="C1802" s="483">
        <v>22857</v>
      </c>
      <c r="H1802" s="483" t="s">
        <v>7284</v>
      </c>
    </row>
    <row r="1803" spans="1:8">
      <c r="C1803" s="483">
        <v>93000</v>
      </c>
      <c r="H1803" s="483" t="s">
        <v>7285</v>
      </c>
    </row>
    <row r="1804" spans="1:8">
      <c r="C1804" s="483">
        <v>63352</v>
      </c>
      <c r="H1804" s="483" t="s">
        <v>7286</v>
      </c>
    </row>
    <row r="1806" spans="1:8">
      <c r="A1806" s="483" t="s">
        <v>7287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6925</v>
      </c>
      <c r="H1807" s="483" t="s">
        <v>7288</v>
      </c>
    </row>
    <row r="1808" spans="1:8">
      <c r="E1808" s="329">
        <v>65</v>
      </c>
      <c r="F1808" s="329">
        <v>5361</v>
      </c>
      <c r="G1808" s="483" t="s">
        <v>6925</v>
      </c>
      <c r="H1808" s="483" t="s">
        <v>7289</v>
      </c>
    </row>
    <row r="1809" spans="1:8">
      <c r="E1809" s="329">
        <v>100</v>
      </c>
      <c r="F1809" s="329">
        <v>5261</v>
      </c>
      <c r="G1809" s="483" t="s">
        <v>6925</v>
      </c>
      <c r="H1809" s="483" t="s">
        <v>7290</v>
      </c>
    </row>
    <row r="1810" spans="1:8">
      <c r="E1810" s="329">
        <v>65</v>
      </c>
      <c r="F1810" s="329">
        <v>5196</v>
      </c>
      <c r="G1810" s="483" t="s">
        <v>6925</v>
      </c>
      <c r="H1810" s="483" t="s">
        <v>7289</v>
      </c>
    </row>
    <row r="1811" spans="1:8">
      <c r="E1811" s="329">
        <v>80</v>
      </c>
      <c r="F1811" s="329">
        <v>5116</v>
      </c>
      <c r="G1811" s="483" t="s">
        <v>6925</v>
      </c>
      <c r="H1811" s="483" t="s">
        <v>7288</v>
      </c>
    </row>
    <row r="1812" spans="1:8">
      <c r="E1812" s="329"/>
      <c r="F1812" s="329"/>
    </row>
    <row r="1813" spans="1:8">
      <c r="F1813" s="329"/>
    </row>
    <row r="1814" spans="1:8">
      <c r="A1814" s="483" t="s">
        <v>7291</v>
      </c>
    </row>
    <row r="1815" spans="1:8">
      <c r="C1815" s="483">
        <v>33661</v>
      </c>
      <c r="H1815" s="483" t="s">
        <v>7292</v>
      </c>
    </row>
    <row r="1817" spans="1:8">
      <c r="A1817" s="483" t="s">
        <v>7293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6925</v>
      </c>
      <c r="H1818" s="483" t="s">
        <v>7294</v>
      </c>
    </row>
    <row r="1819" spans="1:8">
      <c r="E1819" s="329">
        <v>65</v>
      </c>
      <c r="F1819" s="329">
        <v>4981</v>
      </c>
      <c r="G1819" s="483" t="s">
        <v>6925</v>
      </c>
      <c r="H1819" s="483" t="s">
        <v>7289</v>
      </c>
    </row>
    <row r="1820" spans="1:8">
      <c r="E1820" s="329">
        <v>100</v>
      </c>
      <c r="F1820" s="329">
        <v>4881</v>
      </c>
      <c r="G1820" s="483" t="s">
        <v>6925</v>
      </c>
      <c r="H1820" s="483" t="s">
        <v>7290</v>
      </c>
    </row>
    <row r="1821" spans="1:8">
      <c r="E1821" s="329">
        <v>65</v>
      </c>
      <c r="F1821" s="329">
        <v>4816</v>
      </c>
      <c r="G1821" s="483" t="s">
        <v>6925</v>
      </c>
      <c r="H1821" s="483" t="s">
        <v>7289</v>
      </c>
    </row>
    <row r="1822" spans="1:8">
      <c r="E1822" s="329">
        <v>75</v>
      </c>
      <c r="F1822" s="329">
        <v>4741</v>
      </c>
      <c r="G1822" s="483" t="s">
        <v>6925</v>
      </c>
      <c r="H1822" s="483" t="s">
        <v>7288</v>
      </c>
    </row>
    <row r="1824" spans="1:8">
      <c r="A1824" s="483" t="s">
        <v>7295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6925</v>
      </c>
      <c r="H1825" s="483" t="s">
        <v>7296</v>
      </c>
    </row>
    <row r="1826" spans="1:8">
      <c r="E1826" s="329">
        <v>35</v>
      </c>
      <c r="F1826" s="329">
        <v>4671</v>
      </c>
      <c r="G1826" s="483" t="s">
        <v>6925</v>
      </c>
      <c r="H1826" s="483" t="s">
        <v>7297</v>
      </c>
    </row>
    <row r="1827" spans="1:8">
      <c r="H1827" s="484" t="s">
        <v>7298</v>
      </c>
    </row>
    <row r="1828" spans="1:8">
      <c r="E1828" s="484"/>
      <c r="F1828" s="484"/>
      <c r="G1828" s="484"/>
      <c r="H1828" s="484"/>
    </row>
    <row r="1829" spans="1:8">
      <c r="A1829" s="483" t="s">
        <v>7299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6914</v>
      </c>
      <c r="H1830" s="483" t="s">
        <v>7300</v>
      </c>
    </row>
    <row r="1831" spans="1:8">
      <c r="E1831" s="484"/>
      <c r="F1831" s="484"/>
      <c r="G1831" s="484"/>
      <c r="H1831" s="484"/>
    </row>
    <row r="1832" spans="1:8">
      <c r="A1832" s="483" t="s">
        <v>7301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6973</v>
      </c>
      <c r="H1833" s="483" t="s">
        <v>7302</v>
      </c>
    </row>
    <row r="1834" spans="1:8">
      <c r="E1834" s="483">
        <v>52</v>
      </c>
      <c r="F1834" s="483">
        <v>4533</v>
      </c>
      <c r="G1834" s="483" t="s">
        <v>6944</v>
      </c>
      <c r="H1834" s="483" t="s">
        <v>7303</v>
      </c>
    </row>
    <row r="1835" spans="1:8">
      <c r="E1835" s="329">
        <v>78</v>
      </c>
      <c r="F1835" s="329">
        <v>4455</v>
      </c>
      <c r="G1835" s="483" t="s">
        <v>6973</v>
      </c>
      <c r="H1835" s="483" t="s">
        <v>7304</v>
      </c>
    </row>
    <row r="1836" spans="1:8">
      <c r="E1836" s="484"/>
      <c r="F1836" s="484"/>
      <c r="G1836" s="484"/>
      <c r="H1836" s="484"/>
    </row>
    <row r="1837" spans="1:8">
      <c r="A1837" s="483" t="s">
        <v>7305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6932</v>
      </c>
      <c r="H1838" s="483" t="s">
        <v>7306</v>
      </c>
    </row>
    <row r="1839" spans="1:8">
      <c r="E1839" s="484"/>
      <c r="F1839" s="484"/>
      <c r="G1839" s="484"/>
      <c r="H1839" s="484"/>
    </row>
    <row r="1840" spans="1:8">
      <c r="A1840" s="483" t="s">
        <v>7307</v>
      </c>
      <c r="E1840" s="484"/>
      <c r="F1840" s="484"/>
      <c r="G1840" s="484"/>
      <c r="H1840" s="484"/>
    </row>
    <row r="1841" spans="1:8" ht="324">
      <c r="C1841" s="483">
        <v>16000</v>
      </c>
      <c r="E1841" s="329"/>
      <c r="F1841" s="329"/>
      <c r="H1841" s="486" t="s">
        <v>7308</v>
      </c>
    </row>
    <row r="1842" spans="1:8">
      <c r="E1842" s="329"/>
      <c r="F1842" s="329"/>
      <c r="H1842" s="486"/>
    </row>
    <row r="1843" spans="1:8">
      <c r="A1843" s="483" t="s">
        <v>7309</v>
      </c>
    </row>
    <row r="1844" spans="1:8">
      <c r="E1844" s="329">
        <v>100</v>
      </c>
      <c r="F1844" s="329">
        <v>3150</v>
      </c>
      <c r="G1844" s="483" t="s">
        <v>6925</v>
      </c>
      <c r="H1844" s="483" t="s">
        <v>7310</v>
      </c>
    </row>
    <row r="1845" spans="1:8">
      <c r="E1845" s="329">
        <v>100</v>
      </c>
      <c r="F1845" s="329">
        <v>3050</v>
      </c>
      <c r="G1845" s="483" t="s">
        <v>6925</v>
      </c>
      <c r="H1845" s="483" t="s">
        <v>7311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7309</v>
      </c>
    </row>
    <row r="1849" spans="1:8">
      <c r="E1849" s="329">
        <v>144</v>
      </c>
      <c r="F1849" s="329">
        <v>2906</v>
      </c>
      <c r="G1849" s="483" t="s">
        <v>6925</v>
      </c>
      <c r="H1849" s="483" t="s">
        <v>7312</v>
      </c>
    </row>
    <row r="1850" spans="1:8">
      <c r="E1850" s="329">
        <v>30</v>
      </c>
      <c r="F1850" s="329">
        <v>2876</v>
      </c>
      <c r="G1850" s="483" t="s">
        <v>6925</v>
      </c>
      <c r="H1850" s="483" t="s">
        <v>7312</v>
      </c>
    </row>
    <row r="1851" spans="1:8">
      <c r="E1851" s="329"/>
      <c r="F1851" s="329"/>
      <c r="G1851" s="329"/>
    </row>
    <row r="1852" spans="1:8">
      <c r="A1852" s="483" t="s">
        <v>7313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6914</v>
      </c>
      <c r="H1853" s="483" t="s">
        <v>7314</v>
      </c>
    </row>
    <row r="1854" spans="1:8">
      <c r="E1854" s="484"/>
      <c r="F1854" s="484"/>
      <c r="G1854" s="484"/>
      <c r="H1854" s="484"/>
    </row>
    <row r="1855" spans="1:8">
      <c r="A1855" s="483" t="s">
        <v>7315</v>
      </c>
    </row>
    <row r="1856" spans="1:8">
      <c r="C1856" s="483">
        <v>17000</v>
      </c>
      <c r="H1856" s="483" t="s">
        <v>7316</v>
      </c>
    </row>
    <row r="1858" spans="1:8">
      <c r="A1858" s="483" t="s">
        <v>7317</v>
      </c>
      <c r="E1858" s="484"/>
      <c r="F1858" s="484"/>
      <c r="G1858" s="484"/>
    </row>
    <row r="1859" spans="1:8">
      <c r="C1859" s="483">
        <v>22857</v>
      </c>
      <c r="H1859" s="483" t="s">
        <v>7318</v>
      </c>
    </row>
    <row r="1860" spans="1:8">
      <c r="C1860" s="483">
        <v>12000</v>
      </c>
      <c r="H1860" s="483" t="s">
        <v>7319</v>
      </c>
    </row>
    <row r="1861" spans="1:8">
      <c r="C1861" s="483">
        <v>63352</v>
      </c>
      <c r="H1861" s="483" t="s">
        <v>7320</v>
      </c>
    </row>
    <row r="1862" spans="1:8">
      <c r="E1862" s="484"/>
      <c r="F1862" s="484"/>
      <c r="G1862" s="484"/>
      <c r="H1862" s="484"/>
    </row>
    <row r="1863" spans="1:8">
      <c r="A1863" s="483" t="s">
        <v>7321</v>
      </c>
    </row>
    <row r="1864" spans="1:8">
      <c r="C1864" s="483">
        <v>2176</v>
      </c>
      <c r="H1864" s="483" t="s">
        <v>7322</v>
      </c>
    </row>
    <row r="1866" spans="1:8">
      <c r="A1866" s="483" t="s">
        <v>7323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6925</v>
      </c>
      <c r="H1867" s="483" t="s">
        <v>7324</v>
      </c>
    </row>
    <row r="1868" spans="1:8">
      <c r="E1868" s="329">
        <v>200</v>
      </c>
      <c r="F1868" s="329">
        <v>2458</v>
      </c>
      <c r="G1868" s="483" t="s">
        <v>6925</v>
      </c>
      <c r="H1868" s="483" t="s">
        <v>7324</v>
      </c>
    </row>
    <row r="1869" spans="1:8">
      <c r="E1869" s="329"/>
      <c r="F1869" s="329"/>
    </row>
    <row r="1870" spans="1:8">
      <c r="A1870" s="483" t="s">
        <v>7325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6925</v>
      </c>
      <c r="H1871" s="483" t="s">
        <v>7326</v>
      </c>
    </row>
    <row r="1872" spans="1:8">
      <c r="E1872" s="329">
        <v>300</v>
      </c>
      <c r="F1872" s="329">
        <v>1858</v>
      </c>
      <c r="G1872" s="483" t="s">
        <v>6925</v>
      </c>
      <c r="H1872" s="483" t="s">
        <v>7326</v>
      </c>
    </row>
    <row r="1873" spans="1:8">
      <c r="E1873" s="329"/>
      <c r="F1873" s="329"/>
    </row>
    <row r="1874" spans="1:8">
      <c r="A1874" s="483" t="s">
        <v>7327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6925</v>
      </c>
      <c r="H1875" s="483" t="s">
        <v>7328</v>
      </c>
    </row>
    <row r="1876" spans="1:8">
      <c r="E1876" s="329">
        <v>120</v>
      </c>
      <c r="F1876" s="329">
        <v>1608</v>
      </c>
      <c r="G1876" s="483" t="s">
        <v>6925</v>
      </c>
      <c r="H1876" s="483" t="s">
        <v>7328</v>
      </c>
    </row>
    <row r="1877" spans="1:8">
      <c r="E1877" s="484"/>
      <c r="F1877" s="484"/>
      <c r="G1877" s="484"/>
    </row>
    <row r="1878" spans="1:8">
      <c r="A1878" s="483" t="s">
        <v>7329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6961</v>
      </c>
      <c r="H1879" s="483" t="s">
        <v>7330</v>
      </c>
    </row>
    <row r="1880" spans="1:8">
      <c r="E1880" s="329">
        <v>45</v>
      </c>
      <c r="F1880" s="329">
        <v>1523</v>
      </c>
      <c r="G1880" s="483" t="s">
        <v>6925</v>
      </c>
      <c r="H1880" s="483" t="s">
        <v>7331</v>
      </c>
    </row>
    <row r="1881" spans="1:8">
      <c r="E1881" s="329"/>
      <c r="F1881" s="329"/>
    </row>
    <row r="1882" spans="1:8">
      <c r="A1882" s="483" t="s">
        <v>7332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6925</v>
      </c>
      <c r="H1883" s="483" t="s">
        <v>7333</v>
      </c>
    </row>
    <row r="1884" spans="1:8">
      <c r="E1884" s="329">
        <v>240</v>
      </c>
      <c r="F1884" s="329">
        <v>1053</v>
      </c>
      <c r="G1884" s="483" t="s">
        <v>6925</v>
      </c>
      <c r="H1884" s="483" t="s">
        <v>7333</v>
      </c>
    </row>
    <row r="1885" spans="1:8">
      <c r="E1885" s="484"/>
      <c r="F1885" s="484"/>
      <c r="G1885" s="484"/>
      <c r="H1885" s="484"/>
    </row>
    <row r="1886" spans="1:8">
      <c r="A1886" s="483" t="s">
        <v>7334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6837</v>
      </c>
    </row>
    <row r="1888" spans="1:8">
      <c r="E1888" s="329">
        <v>216</v>
      </c>
      <c r="F1888" s="329">
        <v>5837</v>
      </c>
      <c r="G1888" s="483" t="s">
        <v>6973</v>
      </c>
      <c r="H1888" s="483" t="s">
        <v>7335</v>
      </c>
    </row>
    <row r="1889" spans="1:8">
      <c r="E1889" s="484"/>
      <c r="F1889" s="484"/>
      <c r="G1889" s="484"/>
      <c r="H1889" s="484"/>
    </row>
    <row r="1890" spans="1:8" ht="145.80000000000001">
      <c r="E1890" s="484"/>
      <c r="F1890" s="484"/>
      <c r="G1890" s="484"/>
      <c r="H1890" s="486" t="s">
        <v>7336</v>
      </c>
    </row>
    <row r="1891" spans="1:8">
      <c r="E1891" s="484"/>
      <c r="F1891" s="484"/>
      <c r="G1891" s="484"/>
      <c r="H1891" s="484"/>
    </row>
    <row r="1892" spans="1:8">
      <c r="A1892" s="483" t="s">
        <v>7334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6932</v>
      </c>
      <c r="H1893" s="483" t="s">
        <v>7337</v>
      </c>
    </row>
    <row r="1894" spans="1:8">
      <c r="E1894" s="484"/>
      <c r="F1894" s="484"/>
      <c r="G1894" s="484"/>
      <c r="H1894" s="484"/>
    </row>
    <row r="1895" spans="1:8">
      <c r="A1895" s="483" t="s">
        <v>7338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6938</v>
      </c>
      <c r="H1896" s="483" t="s">
        <v>7339</v>
      </c>
    </row>
    <row r="1897" spans="1:8">
      <c r="E1897" s="484"/>
      <c r="F1897" s="484"/>
      <c r="G1897" s="484"/>
      <c r="H1897" s="484"/>
    </row>
    <row r="1898" spans="1:8" ht="291.60000000000002">
      <c r="A1898" s="483" t="s">
        <v>7340</v>
      </c>
      <c r="C1898" s="483">
        <v>200000</v>
      </c>
      <c r="H1898" s="486" t="s">
        <v>7341</v>
      </c>
    </row>
    <row r="1899" spans="1:8">
      <c r="C1899" s="483">
        <v>17000</v>
      </c>
      <c r="H1899" s="483" t="s">
        <v>7342</v>
      </c>
    </row>
    <row r="1900" spans="1:8">
      <c r="H1900" s="486"/>
    </row>
    <row r="1901" spans="1:8">
      <c r="A1901" s="483" t="s">
        <v>7343</v>
      </c>
      <c r="E1901" s="484"/>
      <c r="F1901" s="484"/>
      <c r="G1901" s="484"/>
    </row>
    <row r="1902" spans="1:8">
      <c r="C1902" s="483">
        <v>22857</v>
      </c>
      <c r="H1902" s="483" t="s">
        <v>7344</v>
      </c>
    </row>
    <row r="1903" spans="1:8">
      <c r="C1903" s="483">
        <v>15000</v>
      </c>
      <c r="H1903" s="483" t="s">
        <v>7345</v>
      </c>
    </row>
    <row r="1904" spans="1:8">
      <c r="C1904" s="483">
        <v>51000</v>
      </c>
      <c r="H1904" s="483" t="s">
        <v>7346</v>
      </c>
    </row>
    <row r="1905" spans="1:8">
      <c r="C1905" s="483">
        <v>63248</v>
      </c>
      <c r="H1905" s="483" t="s">
        <v>7347</v>
      </c>
    </row>
    <row r="1906" spans="1:8">
      <c r="C1906" s="483">
        <v>30000</v>
      </c>
      <c r="H1906" s="483" t="s">
        <v>7348</v>
      </c>
    </row>
    <row r="1907" spans="1:8">
      <c r="E1907" s="484"/>
      <c r="F1907" s="484"/>
      <c r="G1907" s="484"/>
      <c r="H1907" s="484"/>
    </row>
    <row r="1908" spans="1:8">
      <c r="A1908" s="483" t="s">
        <v>7349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7350</v>
      </c>
    </row>
    <row r="1910" spans="1:8">
      <c r="E1910" s="329">
        <v>40</v>
      </c>
      <c r="F1910" s="329">
        <v>4404</v>
      </c>
      <c r="G1910" s="483" t="s">
        <v>6973</v>
      </c>
      <c r="H1910" s="483" t="s">
        <v>7351</v>
      </c>
    </row>
    <row r="1911" spans="1:8">
      <c r="E1911" s="329">
        <v>40</v>
      </c>
      <c r="F1911" s="329">
        <v>4364</v>
      </c>
      <c r="G1911" s="483" t="s">
        <v>6973</v>
      </c>
      <c r="H1911" s="483" t="s">
        <v>7254</v>
      </c>
    </row>
    <row r="1912" spans="1:8">
      <c r="E1912" s="329">
        <v>30</v>
      </c>
      <c r="F1912" s="329">
        <v>4334</v>
      </c>
      <c r="G1912" s="329" t="s">
        <v>6914</v>
      </c>
      <c r="H1912" s="483" t="s">
        <v>7352</v>
      </c>
    </row>
    <row r="1913" spans="1:8">
      <c r="E1913" s="329">
        <v>31</v>
      </c>
      <c r="F1913" s="329">
        <v>4303</v>
      </c>
      <c r="G1913" s="483" t="s">
        <v>6925</v>
      </c>
      <c r="H1913" s="483" t="s">
        <v>7353</v>
      </c>
    </row>
    <row r="1914" spans="1:8">
      <c r="E1914" s="329">
        <v>31</v>
      </c>
      <c r="F1914" s="329">
        <v>4272</v>
      </c>
      <c r="G1914" s="483" t="s">
        <v>6925</v>
      </c>
      <c r="H1914" s="483" t="s">
        <v>7353</v>
      </c>
    </row>
    <row r="1915" spans="1:8">
      <c r="E1915" s="483">
        <v>300</v>
      </c>
      <c r="F1915" s="329">
        <v>3972</v>
      </c>
      <c r="G1915" s="483" t="s">
        <v>7164</v>
      </c>
      <c r="H1915" s="483" t="s">
        <v>7165</v>
      </c>
    </row>
    <row r="1916" spans="1:8" s="329" customFormat="1">
      <c r="H1916" s="489" t="s">
        <v>7354</v>
      </c>
    </row>
    <row r="1917" spans="1:8">
      <c r="E1917" s="484"/>
      <c r="F1917" s="484"/>
      <c r="G1917" s="484"/>
      <c r="H1917" s="484"/>
    </row>
    <row r="1918" spans="1:8">
      <c r="A1918" s="483" t="s">
        <v>7355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6932</v>
      </c>
      <c r="H1919" s="483" t="s">
        <v>7356</v>
      </c>
    </row>
    <row r="1920" spans="1:8">
      <c r="E1920" s="484"/>
      <c r="F1920" s="484"/>
      <c r="G1920" s="484"/>
      <c r="H1920" s="484"/>
    </row>
    <row r="1921" spans="1:8">
      <c r="A1921" s="483" t="s">
        <v>7357</v>
      </c>
      <c r="E1921" s="484"/>
      <c r="F1921" s="484"/>
      <c r="G1921" s="484"/>
      <c r="H1921" s="484"/>
    </row>
    <row r="1922" spans="1:8" s="329" customFormat="1" ht="48.6">
      <c r="C1922" s="329">
        <v>190400</v>
      </c>
      <c r="H1922" s="486" t="s">
        <v>7358</v>
      </c>
    </row>
    <row r="1923" spans="1:8">
      <c r="E1923" s="484"/>
      <c r="F1923" s="484"/>
      <c r="G1923" s="484"/>
      <c r="H1923" s="484"/>
    </row>
    <row r="1924" spans="1:8">
      <c r="A1924" s="483" t="s">
        <v>7359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7360</v>
      </c>
    </row>
    <row r="1926" spans="1:8" s="329" customFormat="1">
      <c r="E1926" s="329">
        <v>48</v>
      </c>
      <c r="F1926" s="329">
        <v>2765</v>
      </c>
      <c r="G1926" s="483" t="s">
        <v>6925</v>
      </c>
      <c r="H1926" s="483" t="s">
        <v>7361</v>
      </c>
    </row>
    <row r="1927" spans="1:8">
      <c r="E1927" s="329">
        <v>18</v>
      </c>
      <c r="F1927" s="329">
        <v>2747</v>
      </c>
      <c r="G1927" s="483" t="s">
        <v>6914</v>
      </c>
      <c r="H1927" s="483" t="s">
        <v>7362</v>
      </c>
    </row>
    <row r="1928" spans="1:8">
      <c r="E1928" s="484"/>
      <c r="F1928" s="484"/>
      <c r="G1928" s="484"/>
      <c r="H1928" s="484"/>
    </row>
    <row r="1929" spans="1:8">
      <c r="A1929" s="483" t="s">
        <v>7363</v>
      </c>
    </row>
    <row r="1930" spans="1:8">
      <c r="C1930" s="483">
        <v>17000</v>
      </c>
      <c r="H1930" s="483" t="s">
        <v>7364</v>
      </c>
    </row>
    <row r="1931" spans="1:8">
      <c r="E1931" s="483">
        <v>50</v>
      </c>
      <c r="F1931" s="329">
        <v>2697</v>
      </c>
      <c r="G1931" s="483" t="s">
        <v>6944</v>
      </c>
      <c r="H1931" s="483" t="s">
        <v>7365</v>
      </c>
    </row>
    <row r="1932" spans="1:8">
      <c r="H1932" s="486"/>
    </row>
    <row r="1933" spans="1:8">
      <c r="A1933" s="483" t="s">
        <v>7366</v>
      </c>
      <c r="E1933" s="484"/>
      <c r="F1933" s="484"/>
      <c r="G1933" s="484"/>
    </row>
    <row r="1934" spans="1:8">
      <c r="C1934" s="483">
        <v>22857</v>
      </c>
      <c r="H1934" s="483" t="s">
        <v>7344</v>
      </c>
    </row>
    <row r="1935" spans="1:8">
      <c r="C1935" s="483">
        <v>33248</v>
      </c>
      <c r="H1935" s="483" t="s">
        <v>7347</v>
      </c>
    </row>
    <row r="1936" spans="1:8">
      <c r="E1936" s="484"/>
      <c r="F1936" s="484"/>
      <c r="G1936" s="484"/>
      <c r="H1936" s="484" t="s">
        <v>7367</v>
      </c>
    </row>
    <row r="1937" spans="1:8">
      <c r="C1937" s="483">
        <v>2558</v>
      </c>
      <c r="H1937" s="483" t="s">
        <v>7368</v>
      </c>
    </row>
    <row r="1938" spans="1:8">
      <c r="E1938" s="484"/>
      <c r="F1938" s="484"/>
      <c r="G1938" s="484"/>
    </row>
    <row r="1939" spans="1:8">
      <c r="A1939" s="483" t="s">
        <v>7369</v>
      </c>
    </row>
    <row r="1940" spans="1:8">
      <c r="E1940" s="483">
        <v>200</v>
      </c>
      <c r="F1940" s="329">
        <v>2497</v>
      </c>
      <c r="G1940" s="483" t="s">
        <v>6961</v>
      </c>
      <c r="H1940" s="483" t="s">
        <v>7370</v>
      </c>
    </row>
    <row r="1941" spans="1:8">
      <c r="C1941" s="483">
        <v>15000</v>
      </c>
      <c r="H1941" s="483" t="s">
        <v>7347</v>
      </c>
    </row>
    <row r="1942" spans="1:8">
      <c r="E1942" s="484"/>
      <c r="F1942" s="484"/>
      <c r="G1942" s="484"/>
      <c r="H1942" s="484" t="s">
        <v>7371</v>
      </c>
    </row>
    <row r="1943" spans="1:8">
      <c r="E1943" s="484"/>
      <c r="F1943" s="484"/>
      <c r="G1943" s="484"/>
    </row>
    <row r="1944" spans="1:8">
      <c r="A1944" s="483" t="s">
        <v>7372</v>
      </c>
    </row>
    <row r="1945" spans="1:8">
      <c r="E1945" s="483">
        <v>45</v>
      </c>
      <c r="F1945" s="483">
        <v>2452</v>
      </c>
      <c r="G1945" s="483" t="s">
        <v>6944</v>
      </c>
      <c r="H1945" s="483" t="s">
        <v>7373</v>
      </c>
    </row>
    <row r="1947" spans="1:8">
      <c r="A1947" s="483" t="s">
        <v>7374</v>
      </c>
    </row>
    <row r="1948" spans="1:8">
      <c r="C1948" s="483">
        <v>28733</v>
      </c>
      <c r="H1948" s="483" t="s">
        <v>7375</v>
      </c>
    </row>
    <row r="1949" spans="1:8">
      <c r="C1949" s="483">
        <v>15000</v>
      </c>
      <c r="H1949" s="483" t="s">
        <v>7347</v>
      </c>
    </row>
    <row r="1950" spans="1:8">
      <c r="E1950" s="484"/>
      <c r="F1950" s="484"/>
      <c r="G1950" s="484"/>
      <c r="H1950" s="484" t="s">
        <v>7376</v>
      </c>
    </row>
    <row r="1951" spans="1:8">
      <c r="E1951" s="484"/>
      <c r="F1951" s="484"/>
      <c r="G1951" s="484"/>
      <c r="H1951" s="484"/>
    </row>
    <row r="1952" spans="1:8">
      <c r="A1952" s="483" t="s">
        <v>7374</v>
      </c>
    </row>
    <row r="1953" spans="1:8">
      <c r="E1953" s="329">
        <v>209</v>
      </c>
      <c r="F1953" s="329">
        <v>2243</v>
      </c>
      <c r="G1953" s="329" t="s">
        <v>6938</v>
      </c>
      <c r="H1953" s="483" t="s">
        <v>7377</v>
      </c>
    </row>
    <row r="1954" spans="1:8" s="329" customFormat="1">
      <c r="E1954" s="329">
        <v>1205</v>
      </c>
      <c r="F1954" s="329">
        <v>1038</v>
      </c>
      <c r="G1954" s="483" t="s">
        <v>6932</v>
      </c>
      <c r="H1954" s="483" t="s">
        <v>7378</v>
      </c>
    </row>
    <row r="1955" spans="1:8">
      <c r="E1955" s="484"/>
      <c r="F1955" s="484"/>
      <c r="G1955" s="484"/>
    </row>
    <row r="1956" spans="1:8">
      <c r="A1956" s="483" t="s">
        <v>7379</v>
      </c>
    </row>
    <row r="1957" spans="1:8">
      <c r="E1957" s="483">
        <v>35</v>
      </c>
      <c r="F1957" s="483">
        <v>1003</v>
      </c>
      <c r="G1957" s="483" t="s">
        <v>6944</v>
      </c>
      <c r="H1957" s="483" t="s">
        <v>7380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6837</v>
      </c>
    </row>
    <row r="1959" spans="1:8">
      <c r="E1959" s="484"/>
      <c r="F1959" s="484"/>
      <c r="G1959" s="484"/>
      <c r="H1959" s="484"/>
    </row>
    <row r="1960" spans="1:8">
      <c r="A1960" s="483" t="s">
        <v>7381</v>
      </c>
    </row>
    <row r="1961" spans="1:8">
      <c r="C1961" s="483">
        <v>17000</v>
      </c>
      <c r="H1961" s="483" t="s">
        <v>7382</v>
      </c>
    </row>
    <row r="1962" spans="1:8">
      <c r="E1962" s="329">
        <v>100</v>
      </c>
      <c r="F1962" s="329">
        <v>5903</v>
      </c>
      <c r="G1962" s="483" t="s">
        <v>6925</v>
      </c>
      <c r="H1962" s="483" t="s">
        <v>7383</v>
      </c>
    </row>
    <row r="1963" spans="1:8">
      <c r="H1963" s="486"/>
    </row>
    <row r="1964" spans="1:8">
      <c r="A1964" s="483" t="s">
        <v>7384</v>
      </c>
      <c r="E1964" s="484"/>
      <c r="F1964" s="484"/>
      <c r="G1964" s="484"/>
    </row>
    <row r="1965" spans="1:8">
      <c r="C1965" s="483">
        <v>22857</v>
      </c>
      <c r="H1965" s="483" t="s">
        <v>7385</v>
      </c>
    </row>
    <row r="1966" spans="1:8">
      <c r="C1966" s="483">
        <v>36500</v>
      </c>
      <c r="H1966" s="483" t="s">
        <v>7386</v>
      </c>
    </row>
    <row r="1967" spans="1:8">
      <c r="C1967" s="483">
        <v>63248</v>
      </c>
      <c r="H1967" s="483" t="s">
        <v>7387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7388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6925</v>
      </c>
      <c r="H1971" s="483" t="s">
        <v>7389</v>
      </c>
    </row>
    <row r="1972" spans="1:8">
      <c r="E1972" s="329">
        <v>90</v>
      </c>
      <c r="F1972" s="329">
        <v>5713</v>
      </c>
      <c r="G1972" s="483" t="s">
        <v>6925</v>
      </c>
      <c r="H1972" s="483" t="s">
        <v>7389</v>
      </c>
    </row>
    <row r="1974" spans="1:8">
      <c r="A1974" s="483" t="s">
        <v>7390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6944</v>
      </c>
      <c r="H1975" s="483" t="s">
        <v>7391</v>
      </c>
    </row>
    <row r="1976" spans="1:8">
      <c r="E1976" s="483">
        <v>45</v>
      </c>
      <c r="F1976" s="483">
        <v>5168</v>
      </c>
      <c r="G1976" s="483" t="s">
        <v>6944</v>
      </c>
      <c r="H1976" s="483" t="s">
        <v>7392</v>
      </c>
    </row>
    <row r="1977" spans="1:8" s="329" customFormat="1">
      <c r="E1977" s="329">
        <v>32</v>
      </c>
      <c r="F1977" s="329">
        <v>5136</v>
      </c>
      <c r="G1977" s="483" t="s">
        <v>6925</v>
      </c>
      <c r="H1977" s="483" t="s">
        <v>7361</v>
      </c>
    </row>
    <row r="1978" spans="1:8">
      <c r="A1978" s="483" t="s">
        <v>7393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6925</v>
      </c>
      <c r="H1979" s="483" t="s">
        <v>7394</v>
      </c>
    </row>
    <row r="1980" spans="1:8">
      <c r="E1980" s="329">
        <v>70</v>
      </c>
      <c r="F1980" s="329">
        <v>5031</v>
      </c>
      <c r="G1980" s="483" t="s">
        <v>6925</v>
      </c>
      <c r="H1980" s="483" t="s">
        <v>7395</v>
      </c>
    </row>
    <row r="1981" spans="1:8">
      <c r="E1981" s="329">
        <v>300</v>
      </c>
      <c r="F1981" s="329">
        <v>4731</v>
      </c>
      <c r="G1981" s="483" t="s">
        <v>6925</v>
      </c>
      <c r="H1981" s="483" t="s">
        <v>7395</v>
      </c>
    </row>
    <row r="1982" spans="1:8">
      <c r="E1982" s="484"/>
      <c r="F1982" s="484"/>
      <c r="G1982" s="484"/>
      <c r="H1982" s="484"/>
    </row>
    <row r="1983" spans="1:8">
      <c r="A1983" s="483" t="s">
        <v>7396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6932</v>
      </c>
      <c r="H1984" s="483" t="s">
        <v>7397</v>
      </c>
    </row>
    <row r="1986" spans="1:8">
      <c r="A1986" s="483" t="s">
        <v>7398</v>
      </c>
    </row>
    <row r="1987" spans="1:8">
      <c r="E1987" s="483">
        <v>100</v>
      </c>
      <c r="F1987" s="483">
        <v>3426</v>
      </c>
      <c r="G1987" s="483" t="s">
        <v>6925</v>
      </c>
      <c r="H1987" s="483" t="s">
        <v>7399</v>
      </c>
    </row>
    <row r="1989" spans="1:8">
      <c r="A1989" s="483" t="s">
        <v>7400</v>
      </c>
    </row>
    <row r="1990" spans="1:8">
      <c r="E1990" s="483">
        <v>95</v>
      </c>
      <c r="F1990" s="483">
        <v>3331</v>
      </c>
      <c r="G1990" s="483" t="s">
        <v>6944</v>
      </c>
      <c r="H1990" s="483" t="s">
        <v>7401</v>
      </c>
    </row>
    <row r="1992" spans="1:8">
      <c r="A1992" s="483" t="s">
        <v>7402</v>
      </c>
    </row>
    <row r="1993" spans="1:8">
      <c r="E1993" s="483">
        <v>100</v>
      </c>
      <c r="F1993" s="483">
        <v>3231</v>
      </c>
      <c r="G1993" s="483" t="s">
        <v>6925</v>
      </c>
      <c r="H1993" s="483" t="s">
        <v>7403</v>
      </c>
    </row>
    <row r="1994" spans="1:8">
      <c r="E1994" s="484"/>
      <c r="F1994" s="484"/>
      <c r="G1994" s="484"/>
      <c r="H1994" s="484"/>
    </row>
    <row r="1995" spans="1:8">
      <c r="A1995" s="483" t="s">
        <v>7404</v>
      </c>
    </row>
    <row r="1996" spans="1:8">
      <c r="C1996" s="483">
        <v>17000</v>
      </c>
      <c r="H1996" s="483" t="s">
        <v>7405</v>
      </c>
    </row>
    <row r="1997" spans="1:8">
      <c r="C1997" s="483">
        <v>24968</v>
      </c>
      <c r="H1997" s="483" t="s">
        <v>7406</v>
      </c>
    </row>
    <row r="1998" spans="1:8">
      <c r="E1998" s="484"/>
      <c r="F1998" s="484"/>
      <c r="G1998" s="484"/>
    </row>
    <row r="1999" spans="1:8">
      <c r="A1999" s="483" t="s">
        <v>7407</v>
      </c>
    </row>
    <row r="2000" spans="1:8" ht="48.6">
      <c r="C2000" s="483">
        <v>39000</v>
      </c>
      <c r="H2000" s="486" t="s">
        <v>7408</v>
      </c>
    </row>
    <row r="2001" spans="1:8">
      <c r="H2001" s="486"/>
    </row>
    <row r="2002" spans="1:8">
      <c r="A2002" s="483" t="s">
        <v>7409</v>
      </c>
      <c r="E2002" s="484"/>
      <c r="F2002" s="484"/>
      <c r="G2002" s="484"/>
    </row>
    <row r="2003" spans="1:8">
      <c r="C2003" s="483">
        <v>22827</v>
      </c>
      <c r="H2003" s="483" t="s">
        <v>7410</v>
      </c>
    </row>
    <row r="2004" spans="1:8">
      <c r="C2004" s="483">
        <v>22000</v>
      </c>
      <c r="H2004" s="483" t="s">
        <v>7411</v>
      </c>
    </row>
    <row r="2005" spans="1:8">
      <c r="C2005" s="483">
        <v>33248</v>
      </c>
      <c r="H2005" s="483" t="s">
        <v>7412</v>
      </c>
    </row>
    <row r="2006" spans="1:8">
      <c r="E2006" s="483">
        <v>100</v>
      </c>
      <c r="F2006" s="483">
        <v>3131</v>
      </c>
      <c r="G2006" s="483" t="s">
        <v>6925</v>
      </c>
      <c r="H2006" s="483" t="s">
        <v>7413</v>
      </c>
    </row>
    <row r="2007" spans="1:8">
      <c r="H2007" s="486"/>
    </row>
    <row r="2008" spans="1:8">
      <c r="A2008" s="483" t="s">
        <v>7414</v>
      </c>
      <c r="E2008" s="484"/>
      <c r="F2008" s="484"/>
      <c r="G2008" s="484"/>
    </row>
    <row r="2009" spans="1:8">
      <c r="C2009" s="483">
        <v>30000</v>
      </c>
      <c r="H2009" s="483" t="s">
        <v>7415</v>
      </c>
    </row>
    <row r="2010" spans="1:8">
      <c r="C2010" s="483">
        <v>11877</v>
      </c>
      <c r="H2010" s="483" t="s">
        <v>7416</v>
      </c>
    </row>
    <row r="2011" spans="1:8">
      <c r="E2011" s="484"/>
      <c r="F2011" s="484"/>
      <c r="G2011" s="484"/>
      <c r="H2011" s="484"/>
    </row>
    <row r="2012" spans="1:8">
      <c r="A2012" s="483" t="s">
        <v>7417</v>
      </c>
      <c r="E2012" s="484"/>
      <c r="F2012" s="484"/>
      <c r="G2012" s="484"/>
    </row>
    <row r="2013" spans="1:8" ht="97.2">
      <c r="C2013" s="483">
        <v>240030</v>
      </c>
      <c r="E2013" s="484"/>
      <c r="F2013" s="484"/>
      <c r="G2013" s="484"/>
      <c r="H2013" s="486" t="s">
        <v>7418</v>
      </c>
    </row>
    <row r="2014" spans="1:8">
      <c r="E2014" s="484"/>
      <c r="F2014" s="484"/>
      <c r="G2014" s="484"/>
      <c r="H2014" s="484"/>
    </row>
    <row r="2015" spans="1:8">
      <c r="A2015" s="483" t="s">
        <v>7419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6973</v>
      </c>
      <c r="H2016" s="483" t="s">
        <v>7420</v>
      </c>
    </row>
    <row r="2017" spans="1:8">
      <c r="E2017" s="484"/>
      <c r="F2017" s="484"/>
      <c r="G2017" s="484"/>
      <c r="H2017" s="484"/>
    </row>
    <row r="2018" spans="1:8">
      <c r="A2018" s="483" t="s">
        <v>7421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6914</v>
      </c>
      <c r="H2019" s="483" t="s">
        <v>7127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7422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6932</v>
      </c>
      <c r="H2023" s="483" t="s">
        <v>7423</v>
      </c>
    </row>
    <row r="2024" spans="1:8">
      <c r="E2024" s="484"/>
      <c r="F2024" s="484"/>
      <c r="G2024" s="484"/>
      <c r="H2024" s="484"/>
    </row>
    <row r="2025" spans="1:8">
      <c r="A2025" s="483" t="s">
        <v>7424</v>
      </c>
    </row>
    <row r="2026" spans="1:8">
      <c r="E2026" s="329">
        <v>209</v>
      </c>
      <c r="F2026" s="329">
        <v>1497</v>
      </c>
      <c r="G2026" s="329" t="s">
        <v>6938</v>
      </c>
      <c r="H2026" s="483" t="s">
        <v>7425</v>
      </c>
    </row>
    <row r="2027" spans="1:8">
      <c r="E2027" s="484"/>
      <c r="F2027" s="484"/>
      <c r="G2027" s="484"/>
      <c r="H2027" s="484"/>
    </row>
    <row r="2028" spans="1:8">
      <c r="A2028" s="483" t="s">
        <v>7426</v>
      </c>
    </row>
    <row r="2029" spans="1:8">
      <c r="C2029" s="483">
        <v>17000</v>
      </c>
      <c r="H2029" s="483" t="s">
        <v>7427</v>
      </c>
    </row>
    <row r="2030" spans="1:8">
      <c r="E2030" s="484"/>
      <c r="F2030" s="484"/>
      <c r="G2030" s="484"/>
      <c r="H2030" s="484"/>
    </row>
    <row r="2031" spans="1:8">
      <c r="A2031" s="483" t="s">
        <v>7428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7429</v>
      </c>
    </row>
    <row r="2033" spans="1:8">
      <c r="C2033" s="483">
        <v>63248</v>
      </c>
      <c r="H2033" s="483" t="s">
        <v>7430</v>
      </c>
    </row>
    <row r="2034" spans="1:8">
      <c r="E2034" s="483">
        <v>250</v>
      </c>
      <c r="F2034" s="483">
        <v>1247</v>
      </c>
      <c r="G2034" s="483" t="s">
        <v>6914</v>
      </c>
      <c r="H2034" s="483" t="s">
        <v>7431</v>
      </c>
    </row>
    <row r="2035" spans="1:8">
      <c r="E2035" s="484"/>
      <c r="F2035" s="484"/>
      <c r="G2035" s="484"/>
      <c r="H2035" s="484"/>
    </row>
    <row r="2036" spans="1:8">
      <c r="A2036" s="483" t="s">
        <v>7432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6925</v>
      </c>
      <c r="H2037" s="483" t="s">
        <v>7433</v>
      </c>
    </row>
    <row r="2039" spans="1:8">
      <c r="A2039" s="483" t="s">
        <v>7434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6944</v>
      </c>
      <c r="H2040" s="483" t="s">
        <v>7435</v>
      </c>
    </row>
    <row r="2041" spans="1:8">
      <c r="E2041" s="484"/>
      <c r="F2041" s="484"/>
      <c r="G2041" s="484"/>
      <c r="H2041" s="489" t="s">
        <v>7354</v>
      </c>
    </row>
    <row r="2043" spans="1:8">
      <c r="A2043" s="483" t="s">
        <v>7436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6837</v>
      </c>
    </row>
    <row r="2046" spans="1:8">
      <c r="A2046" s="483" t="s">
        <v>7437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6925</v>
      </c>
      <c r="H2047" s="483" t="s">
        <v>7438</v>
      </c>
    </row>
    <row r="2048" spans="1:8">
      <c r="E2048" s="329">
        <v>235</v>
      </c>
      <c r="F2048" s="329">
        <v>5665</v>
      </c>
      <c r="G2048" s="483" t="s">
        <v>6925</v>
      </c>
      <c r="H2048" s="483" t="s">
        <v>7438</v>
      </c>
    </row>
    <row r="2050" spans="1:8">
      <c r="A2050" s="483" t="s">
        <v>7439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6944</v>
      </c>
      <c r="H2051" s="483" t="s">
        <v>7440</v>
      </c>
    </row>
    <row r="2053" spans="1:8">
      <c r="A2053" s="483" t="s">
        <v>7441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6944</v>
      </c>
      <c r="H2054" s="483" t="s">
        <v>7442</v>
      </c>
    </row>
    <row r="2056" spans="1:8">
      <c r="A2056" s="483" t="s">
        <v>7443</v>
      </c>
      <c r="E2056" s="484"/>
      <c r="F2056" s="484"/>
      <c r="G2056" s="484"/>
    </row>
    <row r="2057" spans="1:8">
      <c r="C2057" s="483">
        <v>27091</v>
      </c>
      <c r="H2057" s="483" t="s">
        <v>7444</v>
      </c>
    </row>
    <row r="2058" spans="1:8">
      <c r="E2058" s="483">
        <v>18</v>
      </c>
      <c r="F2058" s="483">
        <v>5580</v>
      </c>
      <c r="G2058" s="483" t="s">
        <v>6914</v>
      </c>
      <c r="H2058" s="483" t="s">
        <v>7445</v>
      </c>
    </row>
    <row r="2060" spans="1:8">
      <c r="A2060" s="483" t="s">
        <v>7446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6925</v>
      </c>
      <c r="H2061" s="483" t="s">
        <v>7447</v>
      </c>
    </row>
    <row r="2062" spans="1:8">
      <c r="E2062" s="329">
        <v>355</v>
      </c>
      <c r="F2062" s="329">
        <v>4845</v>
      </c>
      <c r="G2062" s="483" t="s">
        <v>6925</v>
      </c>
      <c r="H2062" s="483" t="s">
        <v>7447</v>
      </c>
    </row>
    <row r="2063" spans="1:8">
      <c r="E2063" s="484"/>
      <c r="F2063" s="484"/>
      <c r="G2063" s="484"/>
      <c r="H2063" s="484"/>
    </row>
    <row r="2064" spans="1:8">
      <c r="A2064" s="483" t="s">
        <v>7448</v>
      </c>
    </row>
    <row r="2065" spans="1:8">
      <c r="C2065" s="483">
        <v>17000</v>
      </c>
      <c r="H2065" s="483" t="s">
        <v>7449</v>
      </c>
    </row>
    <row r="2066" spans="1:8">
      <c r="E2066" s="484"/>
      <c r="F2066" s="484"/>
      <c r="G2066" s="484"/>
      <c r="H2066" s="484"/>
    </row>
    <row r="2067" spans="1:8">
      <c r="A2067" s="483" t="s">
        <v>7450</v>
      </c>
      <c r="E2067" s="484"/>
      <c r="F2067" s="484"/>
      <c r="G2067" s="484"/>
    </row>
    <row r="2068" spans="1:8" ht="64.8">
      <c r="C2068" s="483">
        <v>120030</v>
      </c>
      <c r="E2068" s="484"/>
      <c r="F2068" s="484"/>
      <c r="G2068" s="484"/>
      <c r="H2068" s="486" t="s">
        <v>7451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7452</v>
      </c>
    </row>
    <row r="2071" spans="1:8" s="496" customFormat="1">
      <c r="E2071" s="496">
        <v>47</v>
      </c>
      <c r="F2071" s="496">
        <v>4798</v>
      </c>
      <c r="G2071" s="496" t="s">
        <v>6925</v>
      </c>
      <c r="H2071" s="496" t="s">
        <v>7453</v>
      </c>
    </row>
    <row r="2073" spans="1:8">
      <c r="A2073" s="483" t="s">
        <v>7454</v>
      </c>
      <c r="E2073" s="484"/>
      <c r="F2073" s="484"/>
      <c r="G2073" s="484"/>
    </row>
    <row r="2074" spans="1:8">
      <c r="C2074" s="483">
        <v>22827</v>
      </c>
      <c r="H2074" s="483" t="s">
        <v>7455</v>
      </c>
    </row>
    <row r="2075" spans="1:8">
      <c r="C2075" s="483">
        <v>48800</v>
      </c>
      <c r="H2075" s="483" t="s">
        <v>7456</v>
      </c>
    </row>
    <row r="2076" spans="1:8">
      <c r="C2076" s="483">
        <v>63248</v>
      </c>
      <c r="H2076" s="483" t="s">
        <v>7457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7458</v>
      </c>
    </row>
    <row r="2079" spans="1:8" s="496" customFormat="1">
      <c r="E2079" s="496">
        <v>200</v>
      </c>
      <c r="F2079" s="496">
        <v>4598</v>
      </c>
      <c r="G2079" s="496" t="s">
        <v>7164</v>
      </c>
      <c r="H2079" s="496" t="s">
        <v>7459</v>
      </c>
    </row>
    <row r="2080" spans="1:8">
      <c r="E2080" s="483">
        <v>45</v>
      </c>
      <c r="F2080" s="483">
        <v>4553</v>
      </c>
      <c r="G2080" s="483" t="s">
        <v>6944</v>
      </c>
      <c r="H2080" s="483" t="s">
        <v>7460</v>
      </c>
    </row>
    <row r="2081" spans="1:8">
      <c r="E2081" s="483">
        <v>1205</v>
      </c>
      <c r="F2081" s="483">
        <v>3348</v>
      </c>
      <c r="G2081" s="483" t="s">
        <v>6932</v>
      </c>
      <c r="H2081" s="483" t="s">
        <v>7461</v>
      </c>
    </row>
    <row r="2083" spans="1:8">
      <c r="A2083" s="483" t="s">
        <v>7462</v>
      </c>
    </row>
    <row r="2084" spans="1:8">
      <c r="C2084" s="483">
        <v>22819</v>
      </c>
      <c r="H2084" s="483" t="s">
        <v>7463</v>
      </c>
    </row>
    <row r="2085" spans="1:8">
      <c r="E2085" s="484"/>
      <c r="F2085" s="484"/>
      <c r="G2085" s="484"/>
      <c r="H2085" s="484"/>
    </row>
    <row r="2086" spans="1:8">
      <c r="A2086" s="483" t="s">
        <v>7464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6914</v>
      </c>
      <c r="H2087" s="483" t="s">
        <v>7465</v>
      </c>
    </row>
    <row r="2088" spans="1:8">
      <c r="E2088" s="483">
        <v>200</v>
      </c>
      <c r="F2088" s="483">
        <v>3098</v>
      </c>
      <c r="G2088" s="483" t="s">
        <v>6925</v>
      </c>
      <c r="H2088" s="483" t="s">
        <v>7399</v>
      </c>
    </row>
    <row r="2090" spans="1:8">
      <c r="A2090" s="483" t="s">
        <v>7466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6925</v>
      </c>
      <c r="H2091" s="483" t="s">
        <v>7467</v>
      </c>
    </row>
    <row r="2092" spans="1:8">
      <c r="E2092" s="329">
        <v>160</v>
      </c>
      <c r="F2092" s="329">
        <v>2763</v>
      </c>
      <c r="G2092" s="483" t="s">
        <v>6925</v>
      </c>
      <c r="H2092" s="483" t="s">
        <v>7467</v>
      </c>
    </row>
    <row r="2094" spans="1:8">
      <c r="A2094" s="483" t="s">
        <v>7468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6925</v>
      </c>
      <c r="H2095" s="483" t="s">
        <v>7469</v>
      </c>
    </row>
    <row r="2096" spans="1:8">
      <c r="E2096" s="329">
        <v>325</v>
      </c>
      <c r="F2096" s="329">
        <v>2063</v>
      </c>
      <c r="G2096" s="483" t="s">
        <v>6925</v>
      </c>
      <c r="H2096" s="483" t="s">
        <v>7469</v>
      </c>
    </row>
    <row r="2098" spans="1:8">
      <c r="A2098" s="483" t="s">
        <v>7470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6973</v>
      </c>
      <c r="H2099" s="483" t="s">
        <v>7253</v>
      </c>
    </row>
    <row r="2100" spans="1:8">
      <c r="E2100" s="329">
        <v>40</v>
      </c>
      <c r="F2100" s="329">
        <v>1906</v>
      </c>
      <c r="G2100" s="483" t="s">
        <v>6973</v>
      </c>
      <c r="H2100" s="483" t="s">
        <v>7254</v>
      </c>
    </row>
    <row r="2102" spans="1:8">
      <c r="A2102" s="483" t="s">
        <v>7471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6973</v>
      </c>
      <c r="H2103" s="483" t="s">
        <v>7253</v>
      </c>
    </row>
    <row r="2104" spans="1:8">
      <c r="E2104" s="329">
        <v>110</v>
      </c>
      <c r="F2104" s="329">
        <v>1671</v>
      </c>
      <c r="G2104" s="483" t="s">
        <v>6973</v>
      </c>
      <c r="H2104" s="483" t="s">
        <v>7254</v>
      </c>
    </row>
    <row r="2105" spans="1:8">
      <c r="E2105" s="483">
        <v>1205</v>
      </c>
      <c r="F2105" s="483">
        <v>466</v>
      </c>
      <c r="G2105" s="483" t="s">
        <v>6932</v>
      </c>
      <c r="H2105" s="483" t="s">
        <v>7472</v>
      </c>
    </row>
    <row r="2106" spans="1:8">
      <c r="D2106" s="483">
        <v>5000</v>
      </c>
      <c r="E2106" s="329"/>
      <c r="F2106" s="329">
        <v>5466</v>
      </c>
      <c r="H2106" s="483" t="s">
        <v>6837</v>
      </c>
    </row>
    <row r="2108" spans="1:8">
      <c r="A2108" s="483" t="s">
        <v>7473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6925</v>
      </c>
      <c r="H2109" s="483" t="s">
        <v>7474</v>
      </c>
    </row>
    <row r="2110" spans="1:8">
      <c r="E2110" s="329">
        <v>160</v>
      </c>
      <c r="F2110" s="329">
        <v>5235</v>
      </c>
      <c r="G2110" s="483" t="s">
        <v>6925</v>
      </c>
      <c r="H2110" s="483" t="s">
        <v>7475</v>
      </c>
    </row>
    <row r="2111" spans="1:8">
      <c r="E2111" s="329">
        <v>160</v>
      </c>
      <c r="F2111" s="329">
        <v>5075</v>
      </c>
      <c r="G2111" s="483" t="s">
        <v>6925</v>
      </c>
      <c r="H2111" s="483" t="s">
        <v>7475</v>
      </c>
    </row>
    <row r="2112" spans="1:8">
      <c r="E2112" s="329">
        <v>71</v>
      </c>
      <c r="F2112" s="329">
        <v>5004</v>
      </c>
      <c r="G2112" s="483" t="s">
        <v>6925</v>
      </c>
      <c r="H2112" s="483" t="s">
        <v>7474</v>
      </c>
    </row>
    <row r="2113" spans="1:8">
      <c r="E2113" s="329">
        <v>188</v>
      </c>
      <c r="F2113" s="329">
        <v>4816</v>
      </c>
      <c r="G2113" s="329" t="s">
        <v>6938</v>
      </c>
      <c r="H2113" s="483" t="s">
        <v>7476</v>
      </c>
    </row>
    <row r="2115" spans="1:8">
      <c r="A2115" s="483" t="s">
        <v>7477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6925</v>
      </c>
      <c r="H2116" s="483" t="s">
        <v>7478</v>
      </c>
    </row>
    <row r="2117" spans="1:8">
      <c r="E2117" s="329">
        <v>70</v>
      </c>
      <c r="F2117" s="329">
        <v>4516</v>
      </c>
      <c r="G2117" s="483" t="s">
        <v>6925</v>
      </c>
      <c r="H2117" s="483" t="s">
        <v>7478</v>
      </c>
    </row>
    <row r="2118" spans="1:8">
      <c r="E2118" s="329">
        <v>20</v>
      </c>
      <c r="F2118" s="329">
        <v>4496</v>
      </c>
      <c r="G2118" s="483" t="s">
        <v>6925</v>
      </c>
      <c r="H2118" s="483" t="s">
        <v>7478</v>
      </c>
    </row>
    <row r="2119" spans="1:8">
      <c r="E2119" s="329">
        <v>32</v>
      </c>
      <c r="F2119" s="329">
        <v>4464</v>
      </c>
      <c r="G2119" s="483" t="s">
        <v>6925</v>
      </c>
      <c r="H2119" s="483" t="s">
        <v>7479</v>
      </c>
    </row>
    <row r="2120" spans="1:8">
      <c r="E2120" s="329">
        <v>43</v>
      </c>
      <c r="F2120" s="329">
        <v>4421</v>
      </c>
      <c r="G2120" s="483" t="s">
        <v>6961</v>
      </c>
      <c r="H2120" s="483" t="s">
        <v>7480</v>
      </c>
    </row>
    <row r="2121" spans="1:8">
      <c r="E2121" s="484"/>
      <c r="F2121" s="484"/>
      <c r="G2121" s="484"/>
      <c r="H2121" s="484"/>
    </row>
    <row r="2122" spans="1:8">
      <c r="A2122" s="483" t="s">
        <v>7481</v>
      </c>
    </row>
    <row r="2123" spans="1:8">
      <c r="C2123" s="483">
        <v>17000</v>
      </c>
      <c r="H2123" s="483" t="s">
        <v>7482</v>
      </c>
    </row>
    <row r="2125" spans="1:8">
      <c r="A2125" s="483" t="s">
        <v>7483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6925</v>
      </c>
      <c r="H2126" s="483" t="s">
        <v>7484</v>
      </c>
    </row>
    <row r="2127" spans="1:8">
      <c r="E2127" s="329">
        <v>90</v>
      </c>
      <c r="F2127" s="329">
        <v>4261</v>
      </c>
      <c r="G2127" s="483" t="s">
        <v>6925</v>
      </c>
      <c r="H2127" s="483" t="s">
        <v>7485</v>
      </c>
    </row>
    <row r="2128" spans="1:8">
      <c r="E2128" s="329">
        <v>20</v>
      </c>
      <c r="F2128" s="329">
        <v>4241</v>
      </c>
      <c r="G2128" s="483" t="s">
        <v>6925</v>
      </c>
      <c r="H2128" s="483" t="s">
        <v>7486</v>
      </c>
    </row>
    <row r="2130" spans="1:8">
      <c r="A2130" s="483" t="s">
        <v>7487</v>
      </c>
      <c r="E2130" s="484"/>
      <c r="F2130" s="484"/>
      <c r="G2130" s="484"/>
    </row>
    <row r="2131" spans="1:8">
      <c r="C2131" s="483">
        <v>22827</v>
      </c>
      <c r="H2131" s="483" t="s">
        <v>7488</v>
      </c>
    </row>
    <row r="2132" spans="1:8">
      <c r="C2132" s="483">
        <v>25500</v>
      </c>
      <c r="H2132" s="483" t="s">
        <v>7489</v>
      </c>
    </row>
    <row r="2133" spans="1:8">
      <c r="C2133" s="483">
        <v>63248</v>
      </c>
      <c r="H2133" s="483" t="s">
        <v>7490</v>
      </c>
    </row>
    <row r="2134" spans="1:8">
      <c r="E2134" s="329">
        <v>20</v>
      </c>
      <c r="F2134" s="329">
        <v>4221</v>
      </c>
      <c r="G2134" s="483" t="s">
        <v>6925</v>
      </c>
      <c r="H2134" s="483" t="s">
        <v>7486</v>
      </c>
    </row>
    <row r="2135" spans="1:8">
      <c r="E2135" s="329">
        <v>95</v>
      </c>
      <c r="F2135" s="329">
        <v>4126</v>
      </c>
      <c r="G2135" s="483" t="s">
        <v>6925</v>
      </c>
      <c r="H2135" s="483" t="s">
        <v>7491</v>
      </c>
    </row>
    <row r="2136" spans="1:8">
      <c r="E2136" s="329">
        <v>70</v>
      </c>
      <c r="F2136" s="329">
        <v>4056</v>
      </c>
      <c r="G2136" s="483" t="s">
        <v>6925</v>
      </c>
      <c r="H2136" s="483" t="s">
        <v>7491</v>
      </c>
    </row>
    <row r="2137" spans="1:8">
      <c r="E2137" s="329">
        <v>20</v>
      </c>
      <c r="F2137" s="329">
        <v>4036</v>
      </c>
      <c r="G2137" s="483" t="s">
        <v>6925</v>
      </c>
      <c r="H2137" s="483" t="s">
        <v>7492</v>
      </c>
    </row>
    <row r="2139" spans="1:8">
      <c r="A2139" s="483" t="s">
        <v>7493</v>
      </c>
      <c r="E2139" s="484"/>
      <c r="F2139" s="484"/>
      <c r="G2139" s="484"/>
    </row>
    <row r="2140" spans="1:8">
      <c r="C2140" s="483">
        <v>28287</v>
      </c>
      <c r="H2140" s="483" t="s">
        <v>7494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7495</v>
      </c>
    </row>
    <row r="2143" spans="1:8">
      <c r="E2143" s="483">
        <v>35</v>
      </c>
      <c r="F2143" s="483">
        <v>4001</v>
      </c>
      <c r="G2143" s="483" t="s">
        <v>6944</v>
      </c>
      <c r="H2143" s="483" t="s">
        <v>7496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7497</v>
      </c>
    </row>
    <row r="2146" spans="1:8">
      <c r="E2146" s="483">
        <v>100</v>
      </c>
      <c r="F2146" s="483">
        <v>3901</v>
      </c>
      <c r="G2146" s="483" t="s">
        <v>6944</v>
      </c>
      <c r="H2146" s="483" t="s">
        <v>7498</v>
      </c>
    </row>
    <row r="2148" spans="1:8">
      <c r="A2148" s="483" t="s">
        <v>7499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6961</v>
      </c>
      <c r="H2149" s="483" t="s">
        <v>7500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7501</v>
      </c>
    </row>
    <row r="2152" spans="1:8">
      <c r="E2152" s="483">
        <v>60</v>
      </c>
      <c r="F2152" s="483">
        <v>3731</v>
      </c>
      <c r="G2152" s="483" t="s">
        <v>6944</v>
      </c>
      <c r="H2152" s="483" t="s">
        <v>7502</v>
      </c>
    </row>
    <row r="2154" spans="1:8">
      <c r="A2154" s="483" t="s">
        <v>7503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6925</v>
      </c>
      <c r="H2155" s="483" t="s">
        <v>7504</v>
      </c>
    </row>
    <row r="2156" spans="1:8">
      <c r="E2156" s="329">
        <v>140</v>
      </c>
      <c r="F2156" s="329">
        <v>3461</v>
      </c>
      <c r="G2156" s="483" t="s">
        <v>6925</v>
      </c>
      <c r="H2156" s="483" t="s">
        <v>7504</v>
      </c>
    </row>
    <row r="2158" spans="1:8">
      <c r="A2158" s="483" t="s">
        <v>7505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6973</v>
      </c>
      <c r="H2159" s="483" t="s">
        <v>7506</v>
      </c>
    </row>
    <row r="2160" spans="1:8">
      <c r="C2160" s="483">
        <v>20030</v>
      </c>
      <c r="E2160" s="484"/>
      <c r="F2160" s="484"/>
      <c r="G2160" s="484"/>
      <c r="H2160" s="329" t="s">
        <v>7507</v>
      </c>
    </row>
    <row r="2161" spans="1:8">
      <c r="E2161" s="484"/>
      <c r="F2161" s="484"/>
      <c r="G2161" s="484"/>
      <c r="H2161" s="329"/>
    </row>
    <row r="2162" spans="1:8">
      <c r="A2162" s="483" t="s">
        <v>7508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6837</v>
      </c>
    </row>
    <row r="2164" spans="1:8">
      <c r="E2164" s="484"/>
      <c r="F2164" s="484"/>
      <c r="G2164" s="484"/>
      <c r="H2164" s="329"/>
    </row>
    <row r="2165" spans="1:8">
      <c r="A2165" s="483" t="s">
        <v>7509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6932</v>
      </c>
      <c r="H2166" s="483" t="s">
        <v>7510</v>
      </c>
    </row>
    <row r="2167" spans="1:8">
      <c r="E2167" s="484"/>
      <c r="F2167" s="484"/>
      <c r="G2167" s="484"/>
      <c r="H2167" s="329"/>
    </row>
    <row r="2168" spans="1:8">
      <c r="A2168" s="483" t="s">
        <v>7511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6925</v>
      </c>
      <c r="H2169" s="483" t="s">
        <v>7512</v>
      </c>
    </row>
    <row r="2170" spans="1:8">
      <c r="E2170" s="329">
        <v>18</v>
      </c>
      <c r="F2170" s="329">
        <v>6943</v>
      </c>
      <c r="G2170" s="483" t="s">
        <v>6914</v>
      </c>
      <c r="H2170" s="483" t="s">
        <v>7513</v>
      </c>
    </row>
    <row r="2171" spans="1:8">
      <c r="E2171" s="484"/>
      <c r="F2171" s="484"/>
      <c r="G2171" s="484"/>
      <c r="H2171" s="484"/>
    </row>
    <row r="2172" spans="1:8">
      <c r="A2172" s="483" t="s">
        <v>7514</v>
      </c>
    </row>
    <row r="2173" spans="1:8">
      <c r="C2173" s="483">
        <v>17000</v>
      </c>
      <c r="H2173" s="483" t="s">
        <v>7515</v>
      </c>
    </row>
    <row r="2175" spans="1:8">
      <c r="A2175" s="483" t="s">
        <v>7516</v>
      </c>
      <c r="E2175" s="484"/>
      <c r="F2175" s="484"/>
      <c r="G2175" s="484"/>
    </row>
    <row r="2176" spans="1:8">
      <c r="C2176" s="483">
        <v>42011</v>
      </c>
      <c r="H2176" s="483" t="s">
        <v>7517</v>
      </c>
    </row>
    <row r="2177" spans="1:8">
      <c r="H2177" s="486"/>
    </row>
    <row r="2178" spans="1:8">
      <c r="A2178" s="483" t="s">
        <v>7518</v>
      </c>
      <c r="E2178" s="484"/>
      <c r="F2178" s="484"/>
      <c r="G2178" s="484"/>
    </row>
    <row r="2179" spans="1:8">
      <c r="C2179" s="483">
        <v>22827</v>
      </c>
      <c r="H2179" s="483" t="s">
        <v>7519</v>
      </c>
    </row>
    <row r="2180" spans="1:8">
      <c r="C2180" s="483">
        <v>63248</v>
      </c>
      <c r="H2180" s="483" t="s">
        <v>7520</v>
      </c>
    </row>
    <row r="2181" spans="1:8">
      <c r="C2181" s="483">
        <v>20500</v>
      </c>
      <c r="H2181" s="483" t="s">
        <v>7521</v>
      </c>
    </row>
    <row r="2182" spans="1:8">
      <c r="C2182" s="483">
        <v>14363</v>
      </c>
      <c r="H2182" s="483" t="s">
        <v>7522</v>
      </c>
    </row>
    <row r="2184" spans="1:8">
      <c r="A2184" s="483" t="s">
        <v>7523</v>
      </c>
    </row>
    <row r="2185" spans="1:8">
      <c r="C2185" s="483">
        <v>11035</v>
      </c>
      <c r="H2185" s="483" t="s">
        <v>7524</v>
      </c>
    </row>
    <row r="2187" spans="1:8">
      <c r="A2187" s="483" t="s">
        <v>7525</v>
      </c>
    </row>
    <row r="2188" spans="1:8">
      <c r="E2188" s="329">
        <v>50</v>
      </c>
      <c r="F2188" s="329">
        <v>6853</v>
      </c>
      <c r="G2188" s="483" t="s">
        <v>6925</v>
      </c>
      <c r="H2188" s="329" t="s">
        <v>7526</v>
      </c>
    </row>
    <row r="2189" spans="1:8">
      <c r="E2189" s="329">
        <v>45</v>
      </c>
      <c r="F2189" s="329">
        <v>6848</v>
      </c>
      <c r="G2189" s="483" t="s">
        <v>6961</v>
      </c>
      <c r="H2189" s="329" t="s">
        <v>7527</v>
      </c>
    </row>
    <row r="2191" spans="1:8">
      <c r="A2191" s="483" t="s">
        <v>7528</v>
      </c>
    </row>
    <row r="2192" spans="1:8">
      <c r="E2192" s="329">
        <v>30</v>
      </c>
      <c r="F2192" s="329">
        <v>6818</v>
      </c>
      <c r="G2192" s="483" t="s">
        <v>6925</v>
      </c>
      <c r="H2192" s="329" t="s">
        <v>7529</v>
      </c>
    </row>
    <row r="2193" spans="1:8">
      <c r="E2193" s="484"/>
      <c r="F2193" s="484"/>
      <c r="G2193" s="484"/>
      <c r="H2193" s="484"/>
    </row>
    <row r="2194" spans="1:8">
      <c r="A2194" s="483" t="s">
        <v>7530</v>
      </c>
    </row>
    <row r="2195" spans="1:8">
      <c r="E2195" s="329">
        <v>220</v>
      </c>
      <c r="F2195" s="329">
        <v>6598</v>
      </c>
      <c r="G2195" s="329" t="s">
        <v>6938</v>
      </c>
      <c r="H2195" s="483" t="s">
        <v>7476</v>
      </c>
    </row>
    <row r="2196" spans="1:8">
      <c r="E2196" s="483">
        <v>1205</v>
      </c>
      <c r="F2196" s="483">
        <v>5393</v>
      </c>
      <c r="G2196" s="483" t="s">
        <v>6932</v>
      </c>
      <c r="H2196" s="483" t="s">
        <v>7531</v>
      </c>
    </row>
    <row r="2197" spans="1:8">
      <c r="E2197" s="329">
        <v>84</v>
      </c>
      <c r="F2197" s="329">
        <v>5309</v>
      </c>
      <c r="G2197" s="483" t="s">
        <v>6961</v>
      </c>
      <c r="H2197" s="329" t="s">
        <v>7532</v>
      </c>
    </row>
    <row r="2198" spans="1:8">
      <c r="E2198" s="329">
        <v>90</v>
      </c>
      <c r="F2198" s="329">
        <v>5219</v>
      </c>
      <c r="G2198" s="483" t="s">
        <v>6961</v>
      </c>
      <c r="H2198" s="329" t="s">
        <v>7533</v>
      </c>
    </row>
    <row r="2199" spans="1:8">
      <c r="E2199" s="484"/>
      <c r="F2199" s="484"/>
      <c r="G2199" s="484"/>
      <c r="H2199" s="484"/>
    </row>
    <row r="2200" spans="1:8">
      <c r="A2200" s="483" t="s">
        <v>7534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6914</v>
      </c>
      <c r="H2201" s="483" t="s">
        <v>7535</v>
      </c>
    </row>
    <row r="2202" spans="1:8">
      <c r="E2202" s="483">
        <v>119</v>
      </c>
      <c r="F2202" s="329">
        <v>4956</v>
      </c>
      <c r="G2202" s="483" t="s">
        <v>6914</v>
      </c>
      <c r="H2202" s="483" t="s">
        <v>7127</v>
      </c>
    </row>
    <row r="2203" spans="1:8">
      <c r="E2203" s="484"/>
      <c r="F2203" s="484"/>
      <c r="G2203" s="484"/>
      <c r="H2203" s="484"/>
    </row>
    <row r="2204" spans="1:8">
      <c r="A2204" s="483" t="s">
        <v>7536</v>
      </c>
    </row>
    <row r="2205" spans="1:8">
      <c r="C2205" s="483">
        <v>17000</v>
      </c>
      <c r="H2205" s="483" t="s">
        <v>7537</v>
      </c>
    </row>
    <row r="2206" spans="1:8">
      <c r="C2206" s="483">
        <v>14430</v>
      </c>
      <c r="H2206" s="483" t="s">
        <v>7538</v>
      </c>
    </row>
    <row r="2207" spans="1:8">
      <c r="E2207" s="329">
        <v>25</v>
      </c>
      <c r="F2207" s="329">
        <v>4931</v>
      </c>
      <c r="G2207" s="483" t="s">
        <v>6973</v>
      </c>
      <c r="H2207" s="483" t="s">
        <v>7539</v>
      </c>
    </row>
    <row r="2209" spans="1:8">
      <c r="A2209" s="483" t="s">
        <v>7540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6925</v>
      </c>
      <c r="H2210" s="483" t="s">
        <v>7541</v>
      </c>
    </row>
    <row r="2211" spans="1:8">
      <c r="E2211" s="329">
        <v>350</v>
      </c>
      <c r="F2211" s="329">
        <v>4216</v>
      </c>
      <c r="G2211" s="483" t="s">
        <v>6925</v>
      </c>
      <c r="H2211" s="483" t="s">
        <v>7541</v>
      </c>
    </row>
    <row r="2212" spans="1:8">
      <c r="H2212" s="486"/>
    </row>
    <row r="2213" spans="1:8">
      <c r="A2213" s="483" t="s">
        <v>7542</v>
      </c>
      <c r="E2213" s="484"/>
      <c r="F2213" s="484"/>
      <c r="G2213" s="484"/>
    </row>
    <row r="2214" spans="1:8">
      <c r="C2214" s="483">
        <v>22827</v>
      </c>
      <c r="H2214" s="483" t="s">
        <v>7543</v>
      </c>
    </row>
    <row r="2215" spans="1:8">
      <c r="C2215" s="483">
        <v>63248</v>
      </c>
      <c r="H2215" s="483" t="s">
        <v>7544</v>
      </c>
    </row>
    <row r="2216" spans="1:8">
      <c r="E2216" s="484"/>
      <c r="F2216" s="484"/>
      <c r="G2216" s="484"/>
      <c r="H2216" s="484"/>
    </row>
    <row r="2217" spans="1:8">
      <c r="A2217" s="483" t="s">
        <v>7545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6914</v>
      </c>
      <c r="H2218" s="483" t="s">
        <v>7546</v>
      </c>
    </row>
    <row r="2219" spans="1:8">
      <c r="E2219" s="483">
        <v>25</v>
      </c>
      <c r="F2219" s="483">
        <v>4092</v>
      </c>
      <c r="G2219" s="483" t="s">
        <v>6944</v>
      </c>
      <c r="H2219" s="483" t="s">
        <v>7547</v>
      </c>
    </row>
    <row r="2220" spans="1:8">
      <c r="E2220" s="484"/>
      <c r="F2220" s="484"/>
      <c r="G2220" s="484"/>
      <c r="H2220" s="484"/>
    </row>
    <row r="2221" spans="1:8">
      <c r="A2221" s="483" t="s">
        <v>7548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6973</v>
      </c>
      <c r="H2222" s="483" t="s">
        <v>7549</v>
      </c>
    </row>
    <row r="2223" spans="1:8">
      <c r="E2223" s="329">
        <v>24</v>
      </c>
      <c r="F2223" s="329">
        <v>3912</v>
      </c>
      <c r="G2223" s="483" t="s">
        <v>6973</v>
      </c>
      <c r="H2223" s="483" t="s">
        <v>7254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7550</v>
      </c>
    </row>
    <row r="2226" spans="1:8">
      <c r="E2226" s="483">
        <v>75</v>
      </c>
      <c r="F2226" s="483">
        <v>3837</v>
      </c>
      <c r="G2226" s="483" t="s">
        <v>6944</v>
      </c>
      <c r="H2226" s="483" t="s">
        <v>7551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7552</v>
      </c>
    </row>
    <row r="2229" spans="1:8">
      <c r="E2229" s="483">
        <v>65</v>
      </c>
      <c r="F2229" s="483">
        <v>3772</v>
      </c>
      <c r="G2229" s="483" t="s">
        <v>6944</v>
      </c>
      <c r="H2229" s="483" t="s">
        <v>7553</v>
      </c>
    </row>
    <row r="2230" spans="1:8">
      <c r="E2230" s="329">
        <v>78</v>
      </c>
      <c r="F2230" s="329">
        <v>3694</v>
      </c>
      <c r="G2230" s="483" t="s">
        <v>6973</v>
      </c>
      <c r="H2230" s="483" t="s">
        <v>7549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7554</v>
      </c>
    </row>
    <row r="2233" spans="1:8">
      <c r="C2233" s="483">
        <v>50000</v>
      </c>
      <c r="E2233" s="329"/>
      <c r="F2233" s="329"/>
      <c r="H2233" s="483" t="s">
        <v>7555</v>
      </c>
    </row>
    <row r="2234" spans="1:8">
      <c r="E2234" s="484"/>
      <c r="F2234" s="484"/>
      <c r="G2234" s="484"/>
      <c r="H2234" s="484"/>
    </row>
    <row r="2235" spans="1:8">
      <c r="A2235" s="483" t="s">
        <v>7556</v>
      </c>
    </row>
    <row r="2236" spans="1:8">
      <c r="E2236" s="483">
        <v>1205</v>
      </c>
      <c r="F2236" s="483">
        <v>2489</v>
      </c>
      <c r="G2236" s="483" t="s">
        <v>6932</v>
      </c>
      <c r="H2236" s="483" t="s">
        <v>7557</v>
      </c>
    </row>
    <row r="2237" spans="1:8">
      <c r="E2237" s="484"/>
      <c r="F2237" s="484"/>
      <c r="G2237" s="484"/>
      <c r="H2237" s="329"/>
    </row>
    <row r="2238" spans="1:8">
      <c r="A2238" s="483" t="s">
        <v>7558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6925</v>
      </c>
      <c r="H2239" s="483" t="s">
        <v>7512</v>
      </c>
    </row>
    <row r="2240" spans="1:8">
      <c r="E2240" s="329">
        <v>18</v>
      </c>
      <c r="F2240" s="329">
        <v>2439</v>
      </c>
      <c r="G2240" s="483" t="s">
        <v>6914</v>
      </c>
      <c r="H2240" s="483" t="s">
        <v>7559</v>
      </c>
    </row>
    <row r="2241" spans="1:8">
      <c r="E2241" s="484"/>
      <c r="F2241" s="484"/>
      <c r="G2241" s="484"/>
      <c r="H2241" s="484"/>
    </row>
    <row r="2242" spans="1:8">
      <c r="A2242" s="483" t="s">
        <v>7560</v>
      </c>
    </row>
    <row r="2243" spans="1:8">
      <c r="C2243" s="483">
        <v>17000</v>
      </c>
      <c r="H2243" s="483" t="s">
        <v>7561</v>
      </c>
    </row>
    <row r="2244" spans="1:8">
      <c r="H2244" s="486"/>
    </row>
    <row r="2245" spans="1:8">
      <c r="A2245" s="483" t="s">
        <v>7562</v>
      </c>
      <c r="E2245" s="484"/>
      <c r="F2245" s="484"/>
      <c r="G2245" s="484"/>
    </row>
    <row r="2246" spans="1:8">
      <c r="C2246" s="483">
        <v>22827</v>
      </c>
      <c r="H2246" s="483" t="s">
        <v>7563</v>
      </c>
    </row>
    <row r="2247" spans="1:8">
      <c r="C2247" s="483">
        <v>63248</v>
      </c>
      <c r="H2247" s="483" t="s">
        <v>7564</v>
      </c>
    </row>
    <row r="2248" spans="1:8">
      <c r="E2248" s="483">
        <v>280</v>
      </c>
      <c r="F2248" s="329">
        <v>2159</v>
      </c>
      <c r="G2248" s="483" t="s">
        <v>6914</v>
      </c>
      <c r="H2248" s="483" t="s">
        <v>7565</v>
      </c>
    </row>
    <row r="2250" spans="1:8">
      <c r="A2250" s="483" t="s">
        <v>7566</v>
      </c>
    </row>
    <row r="2251" spans="1:8">
      <c r="C2251" s="483">
        <v>19921</v>
      </c>
      <c r="H2251" s="483" t="s">
        <v>7567</v>
      </c>
    </row>
    <row r="2252" spans="1:8">
      <c r="C2252" s="483">
        <v>5000</v>
      </c>
      <c r="H2252" s="483" t="s">
        <v>6837</v>
      </c>
    </row>
    <row r="2253" spans="1:8">
      <c r="D2253" s="483">
        <v>5000</v>
      </c>
      <c r="F2253" s="329">
        <v>7159</v>
      </c>
      <c r="H2253" s="483" t="s">
        <v>6837</v>
      </c>
    </row>
    <row r="2254" spans="1:8">
      <c r="E2254" s="483">
        <v>500</v>
      </c>
      <c r="F2254" s="329">
        <v>6659</v>
      </c>
      <c r="G2254" s="483" t="s">
        <v>6944</v>
      </c>
      <c r="H2254" s="483" t="s">
        <v>7391</v>
      </c>
    </row>
    <row r="2255" spans="1:8">
      <c r="E2255" s="483">
        <v>125</v>
      </c>
      <c r="F2255" s="483">
        <v>6534</v>
      </c>
      <c r="G2255" s="483" t="s">
        <v>6944</v>
      </c>
      <c r="H2255" s="483" t="s">
        <v>7568</v>
      </c>
    </row>
    <row r="2256" spans="1:8">
      <c r="E2256" s="329"/>
      <c r="F2256" s="329"/>
      <c r="H2256" s="487"/>
    </row>
    <row r="2257" spans="1:8">
      <c r="A2257" s="483" t="s">
        <v>7569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7570</v>
      </c>
    </row>
    <row r="2259" spans="1:8">
      <c r="C2259" s="483">
        <v>14546</v>
      </c>
      <c r="E2259" s="484"/>
      <c r="F2259" s="484"/>
      <c r="G2259" s="484"/>
      <c r="H2259" s="329" t="s">
        <v>7571</v>
      </c>
    </row>
    <row r="2260" spans="1:8">
      <c r="E2260" s="484"/>
      <c r="F2260" s="484"/>
      <c r="G2260" s="484"/>
      <c r="H2260" s="484"/>
    </row>
    <row r="2261" spans="1:8">
      <c r="A2261" s="483" t="s">
        <v>7572</v>
      </c>
    </row>
    <row r="2262" spans="1:8">
      <c r="E2262" s="329">
        <v>230</v>
      </c>
      <c r="F2262" s="329">
        <v>6304</v>
      </c>
      <c r="G2262" s="329" t="s">
        <v>6938</v>
      </c>
      <c r="H2262" s="483" t="s">
        <v>7573</v>
      </c>
    </row>
    <row r="2263" spans="1:8">
      <c r="E2263" s="483">
        <v>1205</v>
      </c>
      <c r="F2263" s="483">
        <v>5099</v>
      </c>
      <c r="G2263" s="483" t="s">
        <v>6932</v>
      </c>
      <c r="H2263" s="483" t="s">
        <v>7574</v>
      </c>
    </row>
    <row r="2264" spans="1:8">
      <c r="E2264" s="483">
        <v>200</v>
      </c>
      <c r="F2264" s="483">
        <v>4899</v>
      </c>
      <c r="G2264" s="483" t="s">
        <v>6925</v>
      </c>
      <c r="H2264" s="483" t="s">
        <v>7399</v>
      </c>
    </row>
    <row r="2265" spans="1:8">
      <c r="E2265" s="484"/>
      <c r="F2265" s="484"/>
      <c r="G2265" s="484"/>
      <c r="H2265" s="484"/>
    </row>
    <row r="2266" spans="1:8">
      <c r="A2266" s="483" t="s">
        <v>7575</v>
      </c>
    </row>
    <row r="2267" spans="1:8">
      <c r="E2267" s="329">
        <v>57</v>
      </c>
      <c r="F2267" s="329">
        <v>4842</v>
      </c>
      <c r="G2267" s="483" t="s">
        <v>6961</v>
      </c>
      <c r="H2267" s="329" t="s">
        <v>7527</v>
      </c>
    </row>
    <row r="2268" spans="1:8">
      <c r="E2268" s="329">
        <v>220</v>
      </c>
      <c r="F2268" s="329">
        <v>4622</v>
      </c>
      <c r="G2268" s="483" t="s">
        <v>6961</v>
      </c>
      <c r="H2268" s="329" t="s">
        <v>7576</v>
      </c>
    </row>
    <row r="2269" spans="1:8">
      <c r="E2269" s="484"/>
      <c r="F2269" s="484"/>
      <c r="G2269" s="484"/>
      <c r="H2269" s="484"/>
    </row>
    <row r="2270" spans="1:8">
      <c r="A2270" s="483" t="s">
        <v>7577</v>
      </c>
    </row>
    <row r="2271" spans="1:8">
      <c r="C2271" s="483">
        <v>17000</v>
      </c>
      <c r="H2271" s="483" t="s">
        <v>7578</v>
      </c>
    </row>
    <row r="2272" spans="1:8">
      <c r="C2272" s="483">
        <v>21820</v>
      </c>
      <c r="H2272" s="483" t="s">
        <v>7579</v>
      </c>
    </row>
    <row r="2273" spans="1:8">
      <c r="E2273" s="484"/>
      <c r="F2273" s="484"/>
      <c r="G2273" s="484"/>
      <c r="H2273" s="484"/>
    </row>
    <row r="2274" spans="1:8">
      <c r="A2274" s="483" t="s">
        <v>7580</v>
      </c>
    </row>
    <row r="2275" spans="1:8">
      <c r="E2275" s="329">
        <v>190</v>
      </c>
      <c r="F2275" s="329">
        <v>4432</v>
      </c>
      <c r="G2275" s="483" t="s">
        <v>6973</v>
      </c>
      <c r="H2275" s="483" t="s">
        <v>7549</v>
      </c>
    </row>
    <row r="2276" spans="1:8">
      <c r="E2276" s="484"/>
      <c r="F2276" s="484"/>
      <c r="G2276" s="484"/>
      <c r="H2276" s="484"/>
    </row>
    <row r="2277" spans="1:8">
      <c r="A2277" s="483" t="s">
        <v>7581</v>
      </c>
    </row>
    <row r="2278" spans="1:8">
      <c r="E2278" s="329">
        <v>378</v>
      </c>
      <c r="F2278" s="329">
        <v>4054</v>
      </c>
      <c r="G2278" s="487" t="s">
        <v>7023</v>
      </c>
      <c r="H2278" s="483" t="s">
        <v>7582</v>
      </c>
    </row>
    <row r="2279" spans="1:8">
      <c r="E2279" s="484"/>
      <c r="F2279" s="484"/>
      <c r="G2279" s="484"/>
      <c r="H2279" s="484"/>
    </row>
    <row r="2280" spans="1:8">
      <c r="A2280" s="483" t="s">
        <v>7583</v>
      </c>
    </row>
    <row r="2281" spans="1:8">
      <c r="E2281" s="483">
        <v>5</v>
      </c>
      <c r="F2281" s="483">
        <v>4049</v>
      </c>
      <c r="G2281" s="483" t="s">
        <v>6944</v>
      </c>
      <c r="H2281" s="483" t="s">
        <v>7584</v>
      </c>
    </row>
    <row r="2283" spans="1:8">
      <c r="A2283" s="483" t="s">
        <v>7585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6925</v>
      </c>
      <c r="H2284" s="483" t="s">
        <v>7395</v>
      </c>
    </row>
    <row r="2285" spans="1:8">
      <c r="E2285" s="329">
        <v>300</v>
      </c>
      <c r="F2285" s="329">
        <v>3199</v>
      </c>
      <c r="G2285" s="483" t="s">
        <v>6925</v>
      </c>
      <c r="H2285" s="483" t="s">
        <v>7395</v>
      </c>
    </row>
    <row r="2286" spans="1:8">
      <c r="E2286" s="484"/>
      <c r="F2286" s="484"/>
      <c r="G2286" s="484"/>
      <c r="H2286" s="484"/>
    </row>
    <row r="2287" spans="1:8">
      <c r="A2287" s="483" t="s">
        <v>7586</v>
      </c>
    </row>
    <row r="2288" spans="1:8">
      <c r="E2288" s="483">
        <v>74</v>
      </c>
      <c r="F2288" s="483">
        <v>3125</v>
      </c>
      <c r="G2288" s="483" t="s">
        <v>6944</v>
      </c>
      <c r="H2288" s="483" t="s">
        <v>7587</v>
      </c>
    </row>
    <row r="2289" spans="1:8">
      <c r="E2289" s="484"/>
      <c r="F2289" s="484"/>
      <c r="G2289" s="484"/>
      <c r="H2289" s="484"/>
    </row>
    <row r="2290" spans="1:8">
      <c r="A2290" s="483" t="s">
        <v>7588</v>
      </c>
    </row>
    <row r="2291" spans="1:8">
      <c r="E2291" s="483">
        <v>1205</v>
      </c>
      <c r="F2291" s="483">
        <v>1920</v>
      </c>
      <c r="G2291" s="483" t="s">
        <v>6932</v>
      </c>
      <c r="H2291" s="483" t="s">
        <v>7589</v>
      </c>
    </row>
    <row r="2292" spans="1:8">
      <c r="E2292" s="329">
        <v>330</v>
      </c>
      <c r="F2292" s="329">
        <v>1590</v>
      </c>
      <c r="G2292" s="483" t="s">
        <v>6961</v>
      </c>
      <c r="H2292" s="329" t="s">
        <v>7590</v>
      </c>
    </row>
    <row r="2293" spans="1:8">
      <c r="E2293" s="484"/>
      <c r="F2293" s="484"/>
      <c r="G2293" s="484"/>
      <c r="H2293" s="484"/>
    </row>
    <row r="2294" spans="1:8">
      <c r="A2294" s="483" t="s">
        <v>7591</v>
      </c>
    </row>
    <row r="2295" spans="1:8">
      <c r="E2295" s="329">
        <v>18</v>
      </c>
      <c r="F2295" s="329">
        <v>1572</v>
      </c>
      <c r="G2295" s="483" t="s">
        <v>6914</v>
      </c>
      <c r="H2295" s="483" t="s">
        <v>7592</v>
      </c>
    </row>
    <row r="2296" spans="1:8">
      <c r="E2296" s="484"/>
      <c r="F2296" s="484"/>
      <c r="G2296" s="484"/>
      <c r="H2296" s="484"/>
    </row>
    <row r="2297" spans="1:8">
      <c r="A2297" s="483" t="s">
        <v>7593</v>
      </c>
    </row>
    <row r="2298" spans="1:8">
      <c r="C2298" s="483">
        <v>17000</v>
      </c>
      <c r="H2298" s="483" t="s">
        <v>7594</v>
      </c>
    </row>
    <row r="2299" spans="1:8">
      <c r="C2299" s="483">
        <v>6600</v>
      </c>
      <c r="H2299" s="483" t="s">
        <v>6837</v>
      </c>
    </row>
    <row r="2300" spans="1:8">
      <c r="D2300" s="483">
        <v>6600</v>
      </c>
      <c r="F2300" s="329">
        <v>8172</v>
      </c>
      <c r="H2300" s="483" t="s">
        <v>6837</v>
      </c>
    </row>
    <row r="2301" spans="1:8">
      <c r="E2301" s="329">
        <v>1600</v>
      </c>
      <c r="F2301" s="329">
        <v>6572</v>
      </c>
      <c r="G2301" s="487" t="s">
        <v>7023</v>
      </c>
      <c r="H2301" s="483" t="s">
        <v>7595</v>
      </c>
    </row>
    <row r="2302" spans="1:8">
      <c r="E2302" s="484"/>
      <c r="F2302" s="484"/>
      <c r="G2302" s="484"/>
      <c r="H2302" s="484"/>
    </row>
    <row r="2303" spans="1:8">
      <c r="A2303" s="483" t="s">
        <v>7596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6914</v>
      </c>
      <c r="H2304" s="483" t="s">
        <v>7597</v>
      </c>
    </row>
    <row r="2305" spans="1:8">
      <c r="C2305" s="483">
        <v>22827</v>
      </c>
      <c r="H2305" s="483" t="s">
        <v>7598</v>
      </c>
    </row>
    <row r="2306" spans="1:8">
      <c r="C2306" s="483">
        <v>63248</v>
      </c>
      <c r="H2306" s="483" t="s">
        <v>7599</v>
      </c>
    </row>
    <row r="2307" spans="1:8">
      <c r="C2307" s="483">
        <v>15938</v>
      </c>
      <c r="H2307" s="483" t="s">
        <v>7600</v>
      </c>
    </row>
    <row r="2309" spans="1:8">
      <c r="A2309" s="483" t="s">
        <v>7601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6925</v>
      </c>
      <c r="H2310" s="483" t="s">
        <v>7602</v>
      </c>
    </row>
    <row r="2311" spans="1:8">
      <c r="E2311" s="329">
        <v>250</v>
      </c>
      <c r="F2311" s="329">
        <v>5927</v>
      </c>
      <c r="G2311" s="483" t="s">
        <v>6925</v>
      </c>
      <c r="H2311" s="483" t="s">
        <v>7602</v>
      </c>
    </row>
    <row r="2312" spans="1:8">
      <c r="E2312" s="484"/>
      <c r="F2312" s="484"/>
      <c r="G2312" s="484"/>
      <c r="H2312" s="484"/>
    </row>
    <row r="2314" spans="1:8">
      <c r="A2314" s="483" t="s">
        <v>7603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6925</v>
      </c>
      <c r="H2315" s="483" t="s">
        <v>7604</v>
      </c>
    </row>
    <row r="2316" spans="1:8">
      <c r="E2316" s="329">
        <v>245</v>
      </c>
      <c r="F2316" s="329">
        <v>5462</v>
      </c>
      <c r="G2316" s="483" t="s">
        <v>6925</v>
      </c>
      <c r="H2316" s="483" t="s">
        <v>7604</v>
      </c>
    </row>
    <row r="2317" spans="1:8">
      <c r="E2317" s="484"/>
      <c r="F2317" s="484"/>
      <c r="G2317" s="484"/>
      <c r="H2317" s="484"/>
    </row>
    <row r="2318" spans="1:8">
      <c r="A2318" s="483" t="s">
        <v>7605</v>
      </c>
    </row>
    <row r="2319" spans="1:8">
      <c r="E2319" s="483">
        <v>5</v>
      </c>
      <c r="F2319" s="483">
        <v>5457</v>
      </c>
      <c r="G2319" s="483" t="s">
        <v>6944</v>
      </c>
      <c r="H2319" s="483" t="s">
        <v>7606</v>
      </c>
    </row>
    <row r="2320" spans="1:8">
      <c r="E2320" s="329">
        <v>220</v>
      </c>
      <c r="F2320" s="329">
        <v>5237</v>
      </c>
      <c r="G2320" s="483" t="s">
        <v>6925</v>
      </c>
      <c r="H2320" s="483" t="s">
        <v>7604</v>
      </c>
    </row>
    <row r="2321" spans="1:8">
      <c r="E2321" s="329">
        <v>255</v>
      </c>
      <c r="F2321" s="329">
        <v>4982</v>
      </c>
      <c r="G2321" s="483" t="s">
        <v>6925</v>
      </c>
      <c r="H2321" s="483" t="s">
        <v>7604</v>
      </c>
    </row>
    <row r="2322" spans="1:8">
      <c r="E2322" s="484"/>
      <c r="F2322" s="484"/>
      <c r="G2322" s="484"/>
      <c r="H2322" s="484"/>
    </row>
    <row r="2323" spans="1:8">
      <c r="A2323" s="483" t="s">
        <v>7607</v>
      </c>
    </row>
    <row r="2324" spans="1:8">
      <c r="E2324" s="483">
        <v>25</v>
      </c>
      <c r="F2324" s="483">
        <v>4957</v>
      </c>
      <c r="G2324" s="483" t="s">
        <v>6944</v>
      </c>
      <c r="H2324" s="483" t="s">
        <v>7608</v>
      </c>
    </row>
    <row r="2325" spans="1:8">
      <c r="E2325" s="484"/>
      <c r="F2325" s="484"/>
      <c r="G2325" s="484"/>
      <c r="H2325" s="484"/>
    </row>
    <row r="2326" spans="1:8">
      <c r="A2326" s="483" t="s">
        <v>7609</v>
      </c>
    </row>
    <row r="2327" spans="1:8">
      <c r="E2327" s="483">
        <v>1205</v>
      </c>
      <c r="F2327" s="483">
        <v>3752</v>
      </c>
      <c r="G2327" s="483" t="s">
        <v>6932</v>
      </c>
      <c r="H2327" s="483" t="s">
        <v>7610</v>
      </c>
    </row>
    <row r="2328" spans="1:8">
      <c r="E2328" s="484"/>
      <c r="F2328" s="484"/>
      <c r="G2328" s="484"/>
      <c r="H2328" s="484"/>
    </row>
    <row r="2329" spans="1:8">
      <c r="A2329" s="483" t="s">
        <v>7611</v>
      </c>
    </row>
    <row r="2330" spans="1:8">
      <c r="E2330" s="329">
        <v>230</v>
      </c>
      <c r="F2330" s="329">
        <v>3522</v>
      </c>
      <c r="G2330" s="329" t="s">
        <v>6938</v>
      </c>
      <c r="H2330" s="483" t="s">
        <v>7612</v>
      </c>
    </row>
    <row r="2331" spans="1:8">
      <c r="E2331" s="484"/>
      <c r="F2331" s="484"/>
      <c r="G2331" s="484"/>
      <c r="H2331" s="484"/>
    </row>
    <row r="2332" spans="1:8">
      <c r="A2332" s="483" t="s">
        <v>7613</v>
      </c>
    </row>
    <row r="2333" spans="1:8">
      <c r="C2333" s="483">
        <v>17000</v>
      </c>
      <c r="H2333" s="483" t="s">
        <v>7614</v>
      </c>
    </row>
    <row r="2334" spans="1:8">
      <c r="C2334" s="483">
        <v>22818</v>
      </c>
      <c r="H2334" s="483" t="s">
        <v>7615</v>
      </c>
    </row>
    <row r="2335" spans="1:8">
      <c r="C2335" s="483">
        <v>63185</v>
      </c>
      <c r="H2335" s="483" t="s">
        <v>7616</v>
      </c>
    </row>
    <row r="2336" spans="1:8">
      <c r="C2336" s="483">
        <v>35000</v>
      </c>
      <c r="H2336" s="483" t="s">
        <v>7617</v>
      </c>
    </row>
    <row r="2337" spans="1:8">
      <c r="E2337" s="484"/>
      <c r="F2337" s="484"/>
      <c r="G2337" s="484"/>
    </row>
    <row r="2338" spans="1:8">
      <c r="A2338" s="483" t="s">
        <v>7618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6961</v>
      </c>
      <c r="H2339" s="483" t="s">
        <v>7330</v>
      </c>
    </row>
    <row r="2340" spans="1:8">
      <c r="E2340" s="329"/>
      <c r="F2340" s="329"/>
      <c r="H2340" s="487"/>
    </row>
    <row r="2341" spans="1:8">
      <c r="A2341" s="483" t="s">
        <v>7619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7571</v>
      </c>
    </row>
    <row r="2343" spans="1:8">
      <c r="E2343" s="329">
        <v>689</v>
      </c>
      <c r="F2343" s="329">
        <v>2803</v>
      </c>
      <c r="G2343" s="483" t="s">
        <v>6961</v>
      </c>
      <c r="H2343" s="329" t="s">
        <v>7620</v>
      </c>
    </row>
    <row r="2344" spans="1:8">
      <c r="E2344" s="483">
        <v>100</v>
      </c>
      <c r="F2344" s="483">
        <v>2703</v>
      </c>
      <c r="G2344" s="483" t="s">
        <v>6944</v>
      </c>
      <c r="H2344" s="483" t="s">
        <v>7621</v>
      </c>
    </row>
    <row r="2345" spans="1:8" ht="259.2">
      <c r="C2345" s="487" t="s">
        <v>7622</v>
      </c>
      <c r="H2345" s="486" t="s">
        <v>7623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7624</v>
      </c>
    </row>
    <row r="2348" spans="1:8">
      <c r="D2348" s="487">
        <v>5598</v>
      </c>
      <c r="H2348" s="486" t="s">
        <v>7625</v>
      </c>
    </row>
    <row r="2349" spans="1:8">
      <c r="E2349" s="329"/>
      <c r="F2349" s="329"/>
      <c r="H2349" s="487"/>
    </row>
    <row r="2350" spans="1:8">
      <c r="A2350" s="483" t="s">
        <v>7626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7164</v>
      </c>
      <c r="H2351" s="483" t="s">
        <v>7165</v>
      </c>
    </row>
    <row r="2352" spans="1:8">
      <c r="E2352" s="329"/>
      <c r="F2352" s="329"/>
      <c r="H2352" s="487"/>
    </row>
    <row r="2353" spans="1:8">
      <c r="A2353" s="483" t="s">
        <v>7627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6973</v>
      </c>
      <c r="H2354" s="483" t="s">
        <v>7628</v>
      </c>
    </row>
    <row r="2355" spans="1:8">
      <c r="E2355" s="329"/>
      <c r="F2355" s="329"/>
      <c r="H2355" s="487"/>
    </row>
    <row r="2356" spans="1:8">
      <c r="A2356" s="483" t="s">
        <v>7629</v>
      </c>
      <c r="E2356" s="484"/>
      <c r="F2356" s="484"/>
      <c r="G2356" s="484"/>
      <c r="H2356" s="484"/>
    </row>
    <row r="2357" spans="1:8" ht="64.8">
      <c r="C2357" s="483">
        <v>3100</v>
      </c>
      <c r="E2357" s="484"/>
      <c r="F2357" s="484"/>
      <c r="G2357" s="484"/>
      <c r="H2357" s="488" t="s">
        <v>7630</v>
      </c>
    </row>
    <row r="2358" spans="1:8">
      <c r="E2358" s="484"/>
      <c r="F2358" s="484"/>
      <c r="G2358" s="484"/>
      <c r="H2358" s="484"/>
    </row>
    <row r="2359" spans="1:8">
      <c r="A2359" s="483" t="s">
        <v>7631</v>
      </c>
    </row>
    <row r="2360" spans="1:8">
      <c r="E2360" s="483">
        <v>1205</v>
      </c>
      <c r="F2360" s="483">
        <v>1188</v>
      </c>
      <c r="G2360" s="483" t="s">
        <v>6932</v>
      </c>
      <c r="H2360" s="483" t="s">
        <v>7632</v>
      </c>
    </row>
    <row r="2361" spans="1:8">
      <c r="E2361" s="484"/>
      <c r="F2361" s="484"/>
      <c r="G2361" s="484"/>
      <c r="H2361" s="484"/>
    </row>
    <row r="2362" spans="1:8">
      <c r="A2362" s="483" t="s">
        <v>7633</v>
      </c>
    </row>
    <row r="2363" spans="1:8">
      <c r="C2363" s="483">
        <v>5000</v>
      </c>
      <c r="H2363" s="483" t="s">
        <v>6837</v>
      </c>
    </row>
    <row r="2364" spans="1:8">
      <c r="D2364" s="483">
        <v>5000</v>
      </c>
      <c r="F2364" s="329">
        <v>6188</v>
      </c>
      <c r="H2364" s="483" t="s">
        <v>6837</v>
      </c>
    </row>
    <row r="2365" spans="1:8">
      <c r="E2365" s="484"/>
      <c r="F2365" s="484"/>
      <c r="G2365" s="484"/>
      <c r="H2365" s="484"/>
    </row>
    <row r="2366" spans="1:8">
      <c r="A2366" s="483" t="s">
        <v>7634</v>
      </c>
    </row>
    <row r="2367" spans="1:8">
      <c r="C2367" s="483">
        <v>17000</v>
      </c>
      <c r="H2367" s="483" t="s">
        <v>7635</v>
      </c>
    </row>
    <row r="2368" spans="1:8">
      <c r="E2368" s="329"/>
      <c r="F2368" s="329"/>
      <c r="G2368" s="329"/>
    </row>
    <row r="2369" spans="1:8">
      <c r="A2369" s="483" t="s">
        <v>7636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6914</v>
      </c>
      <c r="H2370" s="483" t="s">
        <v>7637</v>
      </c>
    </row>
    <row r="2371" spans="1:8">
      <c r="E2371" s="329">
        <v>32</v>
      </c>
      <c r="F2371" s="329">
        <v>6138</v>
      </c>
      <c r="G2371" s="483" t="s">
        <v>6925</v>
      </c>
      <c r="H2371" s="483" t="s">
        <v>7638</v>
      </c>
    </row>
    <row r="2372" spans="1:8">
      <c r="C2372" s="483">
        <v>98564</v>
      </c>
      <c r="E2372" s="484"/>
      <c r="F2372" s="484"/>
      <c r="G2372" s="484"/>
      <c r="H2372" s="329" t="s">
        <v>7570</v>
      </c>
    </row>
    <row r="2373" spans="1:8">
      <c r="E2373" s="329"/>
      <c r="F2373" s="329"/>
      <c r="G2373" s="329"/>
    </row>
    <row r="2374" spans="1:8">
      <c r="A2374" s="483" t="s">
        <v>7639</v>
      </c>
      <c r="E2374" s="329"/>
      <c r="F2374" s="329"/>
      <c r="G2374" s="329"/>
    </row>
    <row r="2375" spans="1:8">
      <c r="C2375" s="483">
        <v>13715</v>
      </c>
      <c r="H2375" s="483" t="s">
        <v>7640</v>
      </c>
    </row>
    <row r="2376" spans="1:8">
      <c r="C2376" s="483">
        <v>25318</v>
      </c>
      <c r="H2376" s="483" t="s">
        <v>7641</v>
      </c>
    </row>
    <row r="2377" spans="1:8">
      <c r="C2377" s="483">
        <v>63185</v>
      </c>
      <c r="H2377" s="483" t="s">
        <v>7642</v>
      </c>
    </row>
    <row r="2378" spans="1:8">
      <c r="C2378" s="483">
        <v>12800</v>
      </c>
      <c r="H2378" s="483" t="s">
        <v>7643</v>
      </c>
    </row>
    <row r="2379" spans="1:8">
      <c r="E2379" s="484"/>
      <c r="F2379" s="484"/>
      <c r="G2379" s="484"/>
      <c r="H2379" s="484"/>
    </row>
    <row r="2380" spans="1:8">
      <c r="A2380" s="483" t="s">
        <v>7644</v>
      </c>
    </row>
    <row r="2381" spans="1:8">
      <c r="C2381" s="483">
        <v>30000</v>
      </c>
      <c r="E2381" s="329"/>
      <c r="F2381" s="329"/>
      <c r="G2381" s="487"/>
      <c r="H2381" s="483" t="s">
        <v>7645</v>
      </c>
    </row>
    <row r="2382" spans="1:8">
      <c r="E2382" s="329">
        <v>15</v>
      </c>
      <c r="F2382" s="329">
        <v>6123</v>
      </c>
      <c r="G2382" s="483" t="s">
        <v>6914</v>
      </c>
      <c r="H2382" s="483" t="s">
        <v>7646</v>
      </c>
    </row>
    <row r="2383" spans="1:8">
      <c r="E2383" s="329">
        <v>32</v>
      </c>
      <c r="F2383" s="329">
        <v>6091</v>
      </c>
      <c r="G2383" s="483" t="s">
        <v>6914</v>
      </c>
      <c r="H2383" s="483" t="s">
        <v>7647</v>
      </c>
    </row>
    <row r="2385" spans="1:8">
      <c r="A2385" s="483" t="s">
        <v>7648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6925</v>
      </c>
      <c r="H2386" s="483" t="s">
        <v>7649</v>
      </c>
    </row>
    <row r="2387" spans="1:8">
      <c r="E2387" s="329">
        <v>105</v>
      </c>
      <c r="F2387" s="329">
        <v>5761</v>
      </c>
      <c r="G2387" s="483" t="s">
        <v>6925</v>
      </c>
      <c r="H2387" s="483" t="s">
        <v>7649</v>
      </c>
    </row>
    <row r="2388" spans="1:8">
      <c r="E2388" s="329">
        <v>25</v>
      </c>
      <c r="F2388" s="329">
        <v>5736</v>
      </c>
      <c r="G2388" s="483" t="s">
        <v>6925</v>
      </c>
      <c r="H2388" s="483" t="s">
        <v>7650</v>
      </c>
    </row>
    <row r="2389" spans="1:8">
      <c r="E2389" s="484"/>
      <c r="F2389" s="484"/>
      <c r="G2389" s="484"/>
      <c r="H2389" s="484"/>
    </row>
    <row r="2390" spans="1:8">
      <c r="A2390" s="483" t="s">
        <v>7651</v>
      </c>
    </row>
    <row r="2391" spans="1:8">
      <c r="E2391" s="483">
        <v>1205</v>
      </c>
      <c r="F2391" s="483">
        <v>4531</v>
      </c>
      <c r="G2391" s="483" t="s">
        <v>6932</v>
      </c>
      <c r="H2391" s="483" t="s">
        <v>7652</v>
      </c>
    </row>
    <row r="2392" spans="1:8">
      <c r="E2392" s="484"/>
      <c r="F2392" s="484"/>
      <c r="G2392" s="484"/>
      <c r="H2392" s="484"/>
    </row>
    <row r="2393" spans="1:8">
      <c r="A2393" s="483" t="s">
        <v>7653</v>
      </c>
    </row>
    <row r="2394" spans="1:8">
      <c r="E2394" s="329">
        <v>90</v>
      </c>
      <c r="F2394" s="329">
        <v>4441</v>
      </c>
      <c r="G2394" s="483" t="s">
        <v>6973</v>
      </c>
      <c r="H2394" s="483" t="s">
        <v>7654</v>
      </c>
    </row>
    <row r="2395" spans="1:8">
      <c r="E2395" s="483">
        <v>52</v>
      </c>
      <c r="F2395" s="483">
        <v>4389</v>
      </c>
      <c r="G2395" s="483" t="s">
        <v>6944</v>
      </c>
      <c r="H2395" s="483" t="s">
        <v>7655</v>
      </c>
    </row>
    <row r="2396" spans="1:8">
      <c r="E2396" s="484"/>
      <c r="F2396" s="484"/>
      <c r="G2396" s="484"/>
      <c r="H2396" s="484"/>
    </row>
    <row r="2397" spans="1:8">
      <c r="A2397" s="483" t="s">
        <v>7656</v>
      </c>
    </row>
    <row r="2398" spans="1:8">
      <c r="E2398" s="483">
        <v>25</v>
      </c>
      <c r="F2398" s="483">
        <v>4364</v>
      </c>
      <c r="G2398" s="483" t="s">
        <v>6944</v>
      </c>
      <c r="H2398" s="483" t="s">
        <v>7657</v>
      </c>
    </row>
    <row r="2399" spans="1:8">
      <c r="E2399" s="483">
        <v>35</v>
      </c>
      <c r="F2399" s="483">
        <v>4329</v>
      </c>
      <c r="G2399" s="483" t="s">
        <v>6944</v>
      </c>
      <c r="H2399" s="483" t="s">
        <v>7658</v>
      </c>
    </row>
    <row r="2400" spans="1:8">
      <c r="E2400" s="329">
        <v>304</v>
      </c>
      <c r="F2400" s="329">
        <v>4025</v>
      </c>
      <c r="G2400" s="329" t="s">
        <v>6938</v>
      </c>
      <c r="H2400" s="483" t="s">
        <v>7659</v>
      </c>
    </row>
    <row r="2401" spans="1:8">
      <c r="C2401" s="483">
        <v>17000</v>
      </c>
      <c r="H2401" s="483" t="s">
        <v>7660</v>
      </c>
    </row>
    <row r="2402" spans="1:8">
      <c r="E2402" s="329"/>
      <c r="F2402" s="329"/>
      <c r="G2402" s="329"/>
    </row>
    <row r="2403" spans="1:8">
      <c r="A2403" s="483" t="s">
        <v>7661</v>
      </c>
      <c r="E2403" s="329"/>
      <c r="F2403" s="329"/>
      <c r="G2403" s="329"/>
    </row>
    <row r="2404" spans="1:8">
      <c r="C2404" s="483">
        <v>18617</v>
      </c>
      <c r="H2404" s="483" t="s">
        <v>7662</v>
      </c>
    </row>
    <row r="2405" spans="1:8">
      <c r="C2405" s="483">
        <v>1808</v>
      </c>
      <c r="H2405" s="483" t="s">
        <v>7663</v>
      </c>
    </row>
    <row r="2406" spans="1:8">
      <c r="E2406" s="329"/>
      <c r="F2406" s="329"/>
      <c r="G2406" s="329"/>
    </row>
    <row r="2407" spans="1:8">
      <c r="A2407" s="483" t="s">
        <v>7664</v>
      </c>
      <c r="E2407" s="329"/>
      <c r="F2407" s="329"/>
      <c r="G2407" s="329"/>
    </row>
    <row r="2408" spans="1:8">
      <c r="C2408" s="483">
        <v>25318</v>
      </c>
      <c r="H2408" s="483" t="s">
        <v>7641</v>
      </c>
    </row>
    <row r="2409" spans="1:8">
      <c r="C2409" s="483">
        <v>63185</v>
      </c>
      <c r="H2409" s="483" t="s">
        <v>7642</v>
      </c>
    </row>
    <row r="2410" spans="1:8">
      <c r="C2410" s="483">
        <v>28000</v>
      </c>
      <c r="H2410" s="483" t="s">
        <v>7643</v>
      </c>
    </row>
    <row r="2411" spans="1:8">
      <c r="E2411" s="329"/>
      <c r="F2411" s="329"/>
      <c r="G2411" s="329"/>
    </row>
    <row r="2412" spans="1:8">
      <c r="A2412" s="483" t="s">
        <v>7665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6914</v>
      </c>
      <c r="H2413" s="483" t="s">
        <v>7127</v>
      </c>
    </row>
    <row r="2414" spans="1:8">
      <c r="E2414" s="329"/>
      <c r="F2414" s="329"/>
      <c r="G2414" s="329"/>
    </row>
    <row r="2415" spans="1:8">
      <c r="A2415" s="483" t="s">
        <v>7666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6973</v>
      </c>
      <c r="H2416" s="483" t="s">
        <v>7667</v>
      </c>
    </row>
    <row r="2417" spans="1:8">
      <c r="E2417" s="484"/>
      <c r="F2417" s="484"/>
      <c r="G2417" s="484"/>
      <c r="H2417" s="484"/>
    </row>
    <row r="2418" spans="1:8">
      <c r="A2418" s="483" t="s">
        <v>7668</v>
      </c>
    </row>
    <row r="2419" spans="1:8">
      <c r="E2419" s="483">
        <v>35</v>
      </c>
      <c r="F2419" s="483">
        <v>3612</v>
      </c>
      <c r="G2419" s="483" t="s">
        <v>6944</v>
      </c>
      <c r="H2419" s="483" t="s">
        <v>7669</v>
      </c>
    </row>
    <row r="2421" spans="1:8">
      <c r="A2421" s="483" t="s">
        <v>7670</v>
      </c>
    </row>
    <row r="2422" spans="1:8">
      <c r="C2422" s="483">
        <v>42000</v>
      </c>
      <c r="H2422" s="483" t="s">
        <v>7671</v>
      </c>
    </row>
    <row r="2423" spans="1:8">
      <c r="E2423" s="484"/>
      <c r="F2423" s="484"/>
      <c r="G2423" s="484"/>
      <c r="H2423" s="484"/>
    </row>
    <row r="2424" spans="1:8">
      <c r="A2424" s="483" t="s">
        <v>7672</v>
      </c>
    </row>
    <row r="2425" spans="1:8">
      <c r="E2425" s="483">
        <v>75</v>
      </c>
      <c r="F2425" s="483">
        <v>3537</v>
      </c>
      <c r="G2425" s="483" t="s">
        <v>6944</v>
      </c>
      <c r="H2425" s="483" t="s">
        <v>7673</v>
      </c>
    </row>
    <row r="2426" spans="1:8">
      <c r="E2426" s="483">
        <v>1205</v>
      </c>
      <c r="F2426" s="483">
        <v>2332</v>
      </c>
      <c r="G2426" s="483" t="s">
        <v>6932</v>
      </c>
      <c r="H2426" s="483" t="s">
        <v>7674</v>
      </c>
    </row>
    <row r="2427" spans="1:8">
      <c r="E2427" s="329">
        <v>48</v>
      </c>
      <c r="F2427" s="329">
        <v>2284</v>
      </c>
      <c r="G2427" s="483" t="s">
        <v>6925</v>
      </c>
      <c r="H2427" s="483" t="s">
        <v>7675</v>
      </c>
    </row>
    <row r="2428" spans="1:8">
      <c r="E2428" s="484"/>
      <c r="F2428" s="484"/>
      <c r="G2428" s="484"/>
      <c r="H2428" s="484"/>
    </row>
    <row r="2429" spans="1:8">
      <c r="A2429" s="483" t="s">
        <v>7676</v>
      </c>
    </row>
    <row r="2430" spans="1:8">
      <c r="E2430" s="329">
        <v>18</v>
      </c>
      <c r="F2430" s="329">
        <v>2266</v>
      </c>
      <c r="G2430" s="483" t="s">
        <v>6914</v>
      </c>
      <c r="H2430" s="483" t="s">
        <v>7677</v>
      </c>
    </row>
    <row r="2431" spans="1:8">
      <c r="C2431" s="483">
        <v>200000</v>
      </c>
      <c r="E2431" s="484"/>
      <c r="F2431" s="484"/>
      <c r="G2431" s="484"/>
      <c r="H2431" s="329" t="s">
        <v>7570</v>
      </c>
    </row>
    <row r="2432" spans="1:8">
      <c r="E2432" s="329">
        <v>840</v>
      </c>
      <c r="F2432" s="329">
        <v>1426</v>
      </c>
      <c r="G2432" s="483" t="s">
        <v>6944</v>
      </c>
      <c r="H2432" s="483" t="s">
        <v>7678</v>
      </c>
    </row>
    <row r="2433" spans="1:8">
      <c r="E2433" s="484"/>
      <c r="F2433" s="484"/>
      <c r="G2433" s="484"/>
      <c r="H2433" s="484"/>
    </row>
    <row r="2434" spans="1:8">
      <c r="A2434" s="483" t="s">
        <v>7679</v>
      </c>
    </row>
    <row r="2435" spans="1:8">
      <c r="C2435" s="483">
        <v>17000</v>
      </c>
      <c r="H2435" s="483" t="s">
        <v>7680</v>
      </c>
    </row>
    <row r="2436" spans="1:8">
      <c r="C2436" s="483">
        <v>5000</v>
      </c>
      <c r="H2436" s="483" t="s">
        <v>6837</v>
      </c>
    </row>
    <row r="2437" spans="1:8">
      <c r="D2437" s="483">
        <v>5000</v>
      </c>
      <c r="F2437" s="483">
        <v>6426</v>
      </c>
      <c r="H2437" s="483" t="s">
        <v>6837</v>
      </c>
    </row>
    <row r="2439" spans="1:8">
      <c r="A2439" s="483" t="s">
        <v>7681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6925</v>
      </c>
      <c r="H2440" s="483" t="s">
        <v>7682</v>
      </c>
    </row>
    <row r="2441" spans="1:8">
      <c r="E2441" s="329">
        <v>365</v>
      </c>
      <c r="F2441" s="329">
        <v>5691</v>
      </c>
      <c r="G2441" s="483" t="s">
        <v>6925</v>
      </c>
      <c r="H2441" s="483" t="s">
        <v>7682</v>
      </c>
    </row>
    <row r="2442" spans="1:8">
      <c r="E2442" s="329"/>
      <c r="F2442" s="329"/>
      <c r="H2442" s="487" t="s">
        <v>7683</v>
      </c>
    </row>
    <row r="2443" spans="1:8">
      <c r="A2443" s="483" t="s">
        <v>7684</v>
      </c>
      <c r="E2443" s="483">
        <v>500</v>
      </c>
      <c r="F2443" s="329">
        <v>5191</v>
      </c>
      <c r="G2443" s="483" t="s">
        <v>6944</v>
      </c>
      <c r="H2443" s="483" t="s">
        <v>7391</v>
      </c>
    </row>
    <row r="2444" spans="1:8">
      <c r="A2444" s="483" t="s">
        <v>7684</v>
      </c>
      <c r="C2444" s="483">
        <v>11568</v>
      </c>
      <c r="H2444" s="483" t="s">
        <v>7685</v>
      </c>
    </row>
    <row r="2445" spans="1:8">
      <c r="A2445" s="483" t="s">
        <v>7686</v>
      </c>
      <c r="E2445" s="483">
        <v>200</v>
      </c>
      <c r="F2445" s="329">
        <v>4991</v>
      </c>
      <c r="G2445" s="483" t="s">
        <v>6925</v>
      </c>
      <c r="H2445" s="483" t="s">
        <v>7399</v>
      </c>
    </row>
    <row r="2446" spans="1:8">
      <c r="A2446" s="483" t="s">
        <v>7686</v>
      </c>
      <c r="E2446" s="483">
        <v>80</v>
      </c>
      <c r="F2446" s="329">
        <v>4911</v>
      </c>
      <c r="G2446" s="483" t="s">
        <v>6973</v>
      </c>
      <c r="H2446" s="483" t="s">
        <v>7687</v>
      </c>
    </row>
    <row r="2447" spans="1:8">
      <c r="A2447" s="483" t="s">
        <v>7686</v>
      </c>
      <c r="E2447" s="483">
        <v>300</v>
      </c>
      <c r="F2447" s="329">
        <v>4611</v>
      </c>
      <c r="G2447" s="483" t="s">
        <v>7164</v>
      </c>
      <c r="H2447" s="483" t="s">
        <v>7688</v>
      </c>
    </row>
    <row r="2448" spans="1:8">
      <c r="A2448" s="483" t="s">
        <v>7689</v>
      </c>
      <c r="C2448" s="483">
        <v>8139</v>
      </c>
      <c r="H2448" s="483" t="s">
        <v>7690</v>
      </c>
    </row>
    <row r="2449" spans="1:8">
      <c r="A2449" s="483" t="s">
        <v>7691</v>
      </c>
      <c r="E2449" s="329">
        <v>150</v>
      </c>
      <c r="F2449" s="329">
        <v>4461</v>
      </c>
      <c r="G2449" s="483" t="s">
        <v>6925</v>
      </c>
      <c r="H2449" s="483" t="s">
        <v>7692</v>
      </c>
    </row>
    <row r="2450" spans="1:8">
      <c r="A2450" s="483" t="s">
        <v>7691</v>
      </c>
      <c r="E2450" s="329">
        <v>160</v>
      </c>
      <c r="F2450" s="329">
        <v>4301</v>
      </c>
      <c r="G2450" s="483" t="s">
        <v>6925</v>
      </c>
      <c r="H2450" s="483" t="s">
        <v>7692</v>
      </c>
    </row>
    <row r="2451" spans="1:8">
      <c r="E2451" s="329"/>
      <c r="F2451" s="329"/>
      <c r="H2451" s="487" t="s">
        <v>7693</v>
      </c>
    </row>
    <row r="2452" spans="1:8">
      <c r="A2452" s="483" t="s">
        <v>7694</v>
      </c>
      <c r="E2452" s="329">
        <v>216</v>
      </c>
      <c r="F2452" s="329">
        <v>4085</v>
      </c>
      <c r="G2452" s="483" t="s">
        <v>6944</v>
      </c>
      <c r="H2452" s="483" t="s">
        <v>7695</v>
      </c>
    </row>
    <row r="2453" spans="1:8">
      <c r="A2453" s="483" t="s">
        <v>7696</v>
      </c>
      <c r="E2453" s="483">
        <v>1205</v>
      </c>
      <c r="F2453" s="483">
        <v>2880</v>
      </c>
      <c r="G2453" s="483" t="s">
        <v>6932</v>
      </c>
      <c r="H2453" s="483" t="s">
        <v>7697</v>
      </c>
    </row>
    <row r="2454" spans="1:8">
      <c r="A2454" s="483" t="s">
        <v>7696</v>
      </c>
      <c r="E2454" s="329">
        <v>251</v>
      </c>
      <c r="F2454" s="329">
        <v>2629</v>
      </c>
      <c r="G2454" s="329" t="s">
        <v>6938</v>
      </c>
      <c r="H2454" s="483" t="s">
        <v>7698</v>
      </c>
    </row>
    <row r="2455" spans="1:8">
      <c r="A2455" s="483" t="s">
        <v>7696</v>
      </c>
      <c r="E2455" s="483">
        <v>65</v>
      </c>
      <c r="F2455" s="329">
        <v>2564</v>
      </c>
      <c r="G2455" s="483" t="s">
        <v>6961</v>
      </c>
      <c r="H2455" s="483" t="s">
        <v>7699</v>
      </c>
    </row>
    <row r="2456" spans="1:8">
      <c r="A2456" s="483" t="s">
        <v>7700</v>
      </c>
      <c r="E2456" s="329">
        <v>120</v>
      </c>
      <c r="F2456" s="329">
        <v>2444</v>
      </c>
      <c r="G2456" s="483" t="s">
        <v>6925</v>
      </c>
      <c r="H2456" s="483" t="s">
        <v>7701</v>
      </c>
    </row>
    <row r="2457" spans="1:8">
      <c r="A2457" s="483" t="s">
        <v>7700</v>
      </c>
      <c r="E2457" s="329">
        <v>130</v>
      </c>
      <c r="F2457" s="329">
        <v>2314</v>
      </c>
      <c r="G2457" s="483" t="s">
        <v>6925</v>
      </c>
      <c r="H2457" s="483" t="s">
        <v>7701</v>
      </c>
    </row>
    <row r="2458" spans="1:8">
      <c r="A2458" s="483" t="s">
        <v>7702</v>
      </c>
      <c r="E2458" s="329">
        <v>275</v>
      </c>
      <c r="F2458" s="329">
        <v>2039</v>
      </c>
      <c r="G2458" s="483" t="s">
        <v>6925</v>
      </c>
      <c r="H2458" s="483" t="s">
        <v>7703</v>
      </c>
    </row>
    <row r="2459" spans="1:8">
      <c r="A2459" s="483" t="s">
        <v>7702</v>
      </c>
      <c r="E2459" s="329">
        <v>280</v>
      </c>
      <c r="F2459" s="329">
        <v>1759</v>
      </c>
      <c r="G2459" s="483" t="s">
        <v>6925</v>
      </c>
      <c r="H2459" s="483" t="s">
        <v>7703</v>
      </c>
    </row>
    <row r="2460" spans="1:8">
      <c r="A2460" s="483" t="s">
        <v>7704</v>
      </c>
      <c r="E2460" s="483">
        <v>16</v>
      </c>
      <c r="F2460" s="329">
        <v>1743</v>
      </c>
      <c r="G2460" s="483" t="s">
        <v>6961</v>
      </c>
      <c r="H2460" s="483" t="s">
        <v>7705</v>
      </c>
    </row>
    <row r="2461" spans="1:8">
      <c r="A2461" s="483" t="s">
        <v>7704</v>
      </c>
      <c r="E2461" s="483">
        <v>60</v>
      </c>
      <c r="F2461" s="329">
        <v>1683</v>
      </c>
      <c r="G2461" s="483" t="s">
        <v>6961</v>
      </c>
      <c r="H2461" s="483" t="s">
        <v>7706</v>
      </c>
    </row>
    <row r="2462" spans="1:8">
      <c r="A2462" s="483" t="s">
        <v>7707</v>
      </c>
      <c r="E2462" s="329">
        <v>210</v>
      </c>
      <c r="F2462" s="329">
        <v>1473</v>
      </c>
      <c r="G2462" s="483" t="s">
        <v>6925</v>
      </c>
      <c r="H2462" s="483" t="s">
        <v>7708</v>
      </c>
    </row>
    <row r="2463" spans="1:8">
      <c r="A2463" s="483" t="s">
        <v>7707</v>
      </c>
      <c r="E2463" s="329">
        <v>200</v>
      </c>
      <c r="F2463" s="329">
        <v>1273</v>
      </c>
      <c r="G2463" s="483" t="s">
        <v>6925</v>
      </c>
      <c r="H2463" s="483" t="s">
        <v>7708</v>
      </c>
    </row>
    <row r="2464" spans="1:8">
      <c r="A2464" s="483" t="s">
        <v>7709</v>
      </c>
      <c r="C2464" s="483">
        <v>17000</v>
      </c>
      <c r="H2464" s="483" t="s">
        <v>7710</v>
      </c>
    </row>
    <row r="2465" spans="1:8">
      <c r="A2465" s="483" t="s">
        <v>7709</v>
      </c>
      <c r="E2465" s="483">
        <v>32</v>
      </c>
      <c r="F2465" s="329">
        <v>1241</v>
      </c>
      <c r="G2465" s="483" t="s">
        <v>6961</v>
      </c>
      <c r="H2465" s="483" t="s">
        <v>7705</v>
      </c>
    </row>
    <row r="2466" spans="1:8">
      <c r="A2466" s="483" t="s">
        <v>7711</v>
      </c>
      <c r="E2466" s="329">
        <v>120</v>
      </c>
      <c r="F2466" s="329">
        <v>1121</v>
      </c>
      <c r="G2466" s="483" t="s">
        <v>6944</v>
      </c>
      <c r="H2466" s="483" t="s">
        <v>7712</v>
      </c>
    </row>
    <row r="2467" spans="1:8">
      <c r="A2467" s="483" t="s">
        <v>7713</v>
      </c>
      <c r="C2467" s="483">
        <v>85053</v>
      </c>
      <c r="H2467" s="483" t="s">
        <v>7714</v>
      </c>
    </row>
    <row r="2468" spans="1:8">
      <c r="A2468" s="483" t="s">
        <v>7713</v>
      </c>
      <c r="C2468" s="483">
        <v>25318</v>
      </c>
      <c r="H2468" s="483" t="s">
        <v>7715</v>
      </c>
    </row>
    <row r="2469" spans="1:8">
      <c r="A2469" s="483" t="s">
        <v>7713</v>
      </c>
      <c r="C2469" s="483">
        <v>62750</v>
      </c>
      <c r="H2469" s="483" t="s">
        <v>7642</v>
      </c>
    </row>
    <row r="2470" spans="1:8">
      <c r="A2470" s="483" t="s">
        <v>7713</v>
      </c>
      <c r="C2470" s="483">
        <v>18500</v>
      </c>
      <c r="H2470" s="483" t="s">
        <v>7643</v>
      </c>
    </row>
    <row r="2471" spans="1:8">
      <c r="A2471" s="483" t="s">
        <v>7716</v>
      </c>
      <c r="C2471" s="483">
        <v>3000</v>
      </c>
      <c r="H2471" s="483" t="s">
        <v>7717</v>
      </c>
    </row>
    <row r="2472" spans="1:8">
      <c r="A2472" s="483" t="s">
        <v>7718</v>
      </c>
      <c r="E2472" s="483">
        <v>35</v>
      </c>
      <c r="F2472" s="483">
        <v>1086</v>
      </c>
      <c r="G2472" s="483" t="s">
        <v>6944</v>
      </c>
      <c r="H2472" s="483" t="s">
        <v>7719</v>
      </c>
    </row>
    <row r="2473" spans="1:8">
      <c r="A2473" s="483" t="s">
        <v>7720</v>
      </c>
      <c r="C2473" s="483">
        <v>16500</v>
      </c>
      <c r="H2473" s="483" t="s">
        <v>7721</v>
      </c>
    </row>
    <row r="2474" spans="1:8">
      <c r="A2474" s="483" t="s">
        <v>7722</v>
      </c>
      <c r="C2474" s="483">
        <v>825</v>
      </c>
      <c r="H2474" s="483" t="s">
        <v>7723</v>
      </c>
    </row>
    <row r="2475" spans="1:8">
      <c r="A2475" s="483" t="s">
        <v>7724</v>
      </c>
      <c r="C2475" s="483">
        <v>5000</v>
      </c>
      <c r="H2475" s="483" t="s">
        <v>6837</v>
      </c>
    </row>
    <row r="2476" spans="1:8">
      <c r="A2476" s="483" t="s">
        <v>7724</v>
      </c>
      <c r="D2476" s="483">
        <v>5000</v>
      </c>
      <c r="F2476" s="483">
        <v>6086</v>
      </c>
      <c r="H2476" s="483" t="s">
        <v>6837</v>
      </c>
    </row>
    <row r="2477" spans="1:8">
      <c r="A2477" s="483" t="s">
        <v>7724</v>
      </c>
      <c r="E2477" s="483">
        <v>1205</v>
      </c>
      <c r="F2477" s="483">
        <v>4881</v>
      </c>
      <c r="G2477" s="483" t="s">
        <v>6932</v>
      </c>
      <c r="H2477" s="483" t="s">
        <v>7725</v>
      </c>
    </row>
    <row r="2478" spans="1:8">
      <c r="A2478" s="483" t="s">
        <v>7726</v>
      </c>
      <c r="E2478" s="329">
        <v>18</v>
      </c>
      <c r="F2478" s="329">
        <v>4863</v>
      </c>
      <c r="G2478" s="483" t="s">
        <v>6914</v>
      </c>
      <c r="H2478" s="483" t="s">
        <v>7727</v>
      </c>
    </row>
    <row r="2479" spans="1:8" ht="81">
      <c r="A2479" s="483" t="s">
        <v>7728</v>
      </c>
      <c r="C2479" s="483">
        <v>25000</v>
      </c>
      <c r="E2479" s="329"/>
      <c r="F2479" s="329"/>
      <c r="H2479" s="486" t="s">
        <v>7729</v>
      </c>
    </row>
    <row r="2480" spans="1:8">
      <c r="A2480" s="483" t="s">
        <v>7730</v>
      </c>
      <c r="C2480" s="483">
        <v>17000</v>
      </c>
      <c r="H2480" s="483" t="s">
        <v>7731</v>
      </c>
    </row>
    <row r="2481" spans="1:8">
      <c r="A2481" s="483" t="s">
        <v>7732</v>
      </c>
      <c r="C2481" s="483">
        <v>14193</v>
      </c>
      <c r="H2481" s="483" t="s">
        <v>7733</v>
      </c>
    </row>
    <row r="2482" spans="1:8">
      <c r="A2482" s="483" t="s">
        <v>7732</v>
      </c>
      <c r="E2482" s="329">
        <v>435</v>
      </c>
      <c r="F2482" s="329">
        <v>4428</v>
      </c>
      <c r="G2482" s="483" t="s">
        <v>6925</v>
      </c>
      <c r="H2482" s="483" t="s">
        <v>7734</v>
      </c>
    </row>
    <row r="2483" spans="1:8">
      <c r="A2483" s="483" t="s">
        <v>7735</v>
      </c>
      <c r="E2483" s="329">
        <v>500</v>
      </c>
      <c r="F2483" s="329">
        <v>3928</v>
      </c>
      <c r="G2483" s="483" t="s">
        <v>6925</v>
      </c>
      <c r="H2483" s="483" t="s">
        <v>7736</v>
      </c>
    </row>
    <row r="2484" spans="1:8">
      <c r="A2484" s="483" t="s">
        <v>7737</v>
      </c>
      <c r="C2484" s="483">
        <v>25318</v>
      </c>
      <c r="H2484" s="483" t="s">
        <v>7738</v>
      </c>
    </row>
    <row r="2485" spans="1:8">
      <c r="A2485" s="483" t="s">
        <v>7737</v>
      </c>
      <c r="C2485" s="483">
        <v>62750</v>
      </c>
      <c r="H2485" s="483" t="s">
        <v>7739</v>
      </c>
    </row>
    <row r="2486" spans="1:8">
      <c r="A2486" s="483" t="s">
        <v>7737</v>
      </c>
      <c r="C2486" s="483">
        <v>89500</v>
      </c>
      <c r="H2486" s="483" t="s">
        <v>7740</v>
      </c>
    </row>
    <row r="2487" spans="1:8">
      <c r="A2487" s="483" t="s">
        <v>7741</v>
      </c>
      <c r="C2487" s="483">
        <v>39562</v>
      </c>
      <c r="H2487" s="483" t="s">
        <v>7742</v>
      </c>
    </row>
    <row r="2488" spans="1:8">
      <c r="A2488" s="483" t="s">
        <v>7743</v>
      </c>
      <c r="E2488" s="329">
        <v>209</v>
      </c>
      <c r="F2488" s="329">
        <v>3719</v>
      </c>
      <c r="G2488" s="329" t="s">
        <v>6938</v>
      </c>
      <c r="H2488" s="483" t="s">
        <v>7744</v>
      </c>
    </row>
    <row r="2489" spans="1:8">
      <c r="A2489" s="483" t="s">
        <v>7743</v>
      </c>
      <c r="E2489" s="483">
        <v>1205</v>
      </c>
      <c r="F2489" s="483">
        <v>2514</v>
      </c>
      <c r="G2489" s="483" t="s">
        <v>6932</v>
      </c>
      <c r="H2489" s="483" t="s">
        <v>7745</v>
      </c>
    </row>
    <row r="2490" spans="1:8">
      <c r="A2490" s="483" t="s">
        <v>7746</v>
      </c>
      <c r="C2490" s="483">
        <v>17000</v>
      </c>
      <c r="H2490" s="483" t="s">
        <v>7747</v>
      </c>
    </row>
    <row r="2491" spans="1:8">
      <c r="A2491" s="483" t="s">
        <v>7748</v>
      </c>
      <c r="C2491" s="483">
        <v>5077</v>
      </c>
      <c r="H2491" s="483" t="s">
        <v>7749</v>
      </c>
    </row>
    <row r="2492" spans="1:8">
      <c r="A2492" s="483" t="s">
        <v>7750</v>
      </c>
      <c r="E2492" s="483">
        <v>200</v>
      </c>
      <c r="F2492" s="329">
        <v>2314</v>
      </c>
      <c r="G2492" s="483" t="s">
        <v>6961</v>
      </c>
      <c r="H2492" s="483" t="s">
        <v>6862</v>
      </c>
    </row>
    <row r="2493" spans="1:8">
      <c r="A2493" s="483" t="s">
        <v>7750</v>
      </c>
      <c r="C2493" s="483">
        <v>25318</v>
      </c>
      <c r="H2493" s="483" t="s">
        <v>7751</v>
      </c>
    </row>
    <row r="2494" spans="1:8">
      <c r="A2494" s="483" t="s">
        <v>7752</v>
      </c>
      <c r="C2494" s="483">
        <v>62750</v>
      </c>
      <c r="H2494" s="483" t="s">
        <v>7753</v>
      </c>
    </row>
    <row r="2495" spans="1:8">
      <c r="A2495" s="483" t="s">
        <v>7752</v>
      </c>
      <c r="C2495" s="483">
        <v>18000</v>
      </c>
      <c r="H2495" s="483" t="s">
        <v>7754</v>
      </c>
    </row>
    <row r="2496" spans="1:8">
      <c r="A2496" s="483" t="s">
        <v>7755</v>
      </c>
      <c r="E2496" s="483">
        <v>200</v>
      </c>
      <c r="F2496" s="483">
        <v>2114</v>
      </c>
      <c r="G2496" s="483" t="s">
        <v>7756</v>
      </c>
      <c r="H2496" s="483" t="s">
        <v>7757</v>
      </c>
    </row>
    <row r="2497" spans="1:8">
      <c r="A2497" s="483" t="s">
        <v>7758</v>
      </c>
      <c r="E2497" s="483">
        <v>35</v>
      </c>
      <c r="F2497" s="483">
        <v>2079</v>
      </c>
      <c r="G2497" s="483" t="s">
        <v>7756</v>
      </c>
      <c r="H2497" s="483" t="s">
        <v>7759</v>
      </c>
    </row>
    <row r="2498" spans="1:8">
      <c r="A2498" s="483" t="s">
        <v>7758</v>
      </c>
      <c r="E2498" s="329">
        <v>20</v>
      </c>
      <c r="F2498" s="329">
        <v>2059</v>
      </c>
      <c r="G2498" s="483" t="s">
        <v>7760</v>
      </c>
      <c r="H2498" s="483" t="s">
        <v>7761</v>
      </c>
    </row>
    <row r="2499" spans="1:8">
      <c r="A2499" s="483" t="s">
        <v>7758</v>
      </c>
      <c r="E2499" s="483">
        <v>39</v>
      </c>
      <c r="F2499" s="329">
        <v>2020</v>
      </c>
      <c r="G2499" s="483" t="s">
        <v>7760</v>
      </c>
      <c r="H2499" s="483" t="s">
        <v>7762</v>
      </c>
    </row>
    <row r="2500" spans="1:8">
      <c r="A2500" s="483" t="s">
        <v>7763</v>
      </c>
      <c r="E2500" s="483">
        <v>1205</v>
      </c>
      <c r="F2500" s="483">
        <v>815</v>
      </c>
      <c r="G2500" s="483" t="s">
        <v>7764</v>
      </c>
      <c r="H2500" s="483" t="s">
        <v>7765</v>
      </c>
    </row>
    <row r="2501" spans="1:8">
      <c r="A2501" s="483" t="s">
        <v>7766</v>
      </c>
      <c r="C2501" s="483">
        <v>5000</v>
      </c>
      <c r="H2501" s="483" t="s">
        <v>7767</v>
      </c>
    </row>
    <row r="2502" spans="1:8">
      <c r="A2502" s="483" t="s">
        <v>7766</v>
      </c>
      <c r="D2502" s="483">
        <v>5000</v>
      </c>
      <c r="F2502" s="483">
        <v>5815</v>
      </c>
      <c r="H2502" s="483" t="s">
        <v>7767</v>
      </c>
    </row>
    <row r="2503" spans="1:8">
      <c r="A2503" s="483" t="s">
        <v>7766</v>
      </c>
      <c r="E2503" s="329">
        <v>18</v>
      </c>
      <c r="F2503" s="329">
        <v>5797</v>
      </c>
      <c r="G2503" s="483" t="s">
        <v>7768</v>
      </c>
      <c r="H2503" s="483" t="s">
        <v>7769</v>
      </c>
    </row>
    <row r="2504" spans="1:8">
      <c r="A2504" s="483" t="s">
        <v>7770</v>
      </c>
      <c r="C2504" s="483">
        <v>17000</v>
      </c>
      <c r="H2504" s="483" t="s">
        <v>7771</v>
      </c>
    </row>
    <row r="2505" spans="1:8">
      <c r="A2505" s="483" t="s">
        <v>7772</v>
      </c>
      <c r="C2505" s="483">
        <v>8998</v>
      </c>
      <c r="H2505" s="483" t="s">
        <v>7773</v>
      </c>
    </row>
    <row r="2506" spans="1:8">
      <c r="A2506" s="483" t="s">
        <v>7774</v>
      </c>
      <c r="E2506" s="483">
        <v>39</v>
      </c>
      <c r="F2506" s="329">
        <v>5758</v>
      </c>
      <c r="G2506" s="483" t="s">
        <v>7775</v>
      </c>
      <c r="H2506" s="483" t="s">
        <v>7776</v>
      </c>
    </row>
    <row r="2507" spans="1:8">
      <c r="A2507" s="483" t="s">
        <v>7774</v>
      </c>
      <c r="E2507" s="329">
        <v>32</v>
      </c>
      <c r="F2507" s="329">
        <v>5726</v>
      </c>
      <c r="G2507" s="483" t="s">
        <v>7777</v>
      </c>
      <c r="H2507" s="483" t="s">
        <v>7778</v>
      </c>
    </row>
    <row r="2508" spans="1:8">
      <c r="A2508" s="483" t="s">
        <v>7779</v>
      </c>
      <c r="E2508" s="329">
        <v>199</v>
      </c>
      <c r="F2508" s="329">
        <v>5527</v>
      </c>
      <c r="G2508" s="329" t="s">
        <v>7780</v>
      </c>
      <c r="H2508" s="483" t="s">
        <v>7781</v>
      </c>
    </row>
    <row r="2509" spans="1:8">
      <c r="A2509" s="483" t="s">
        <v>7779</v>
      </c>
      <c r="E2509" s="483">
        <v>1205</v>
      </c>
      <c r="F2509" s="483">
        <v>4322</v>
      </c>
      <c r="G2509" s="483" t="s">
        <v>7764</v>
      </c>
      <c r="H2509" s="483" t="s">
        <v>7782</v>
      </c>
    </row>
    <row r="2510" spans="1:8">
      <c r="A2510" s="483" t="s">
        <v>7783</v>
      </c>
      <c r="E2510" s="329">
        <v>80</v>
      </c>
      <c r="F2510" s="329">
        <v>4242</v>
      </c>
      <c r="G2510" s="483" t="s">
        <v>7777</v>
      </c>
      <c r="H2510" s="483" t="s">
        <v>7784</v>
      </c>
    </row>
    <row r="2511" spans="1:8">
      <c r="A2511" s="483" t="s">
        <v>7783</v>
      </c>
      <c r="E2511" s="329">
        <v>80</v>
      </c>
      <c r="F2511" s="329">
        <v>4162</v>
      </c>
      <c r="G2511" s="483" t="s">
        <v>7777</v>
      </c>
      <c r="H2511" s="483" t="s">
        <v>7784</v>
      </c>
    </row>
    <row r="2512" spans="1:8">
      <c r="A2512" s="483" t="s">
        <v>7785</v>
      </c>
      <c r="E2512" s="329">
        <v>70</v>
      </c>
      <c r="F2512" s="329">
        <v>4092</v>
      </c>
      <c r="G2512" s="483" t="s">
        <v>7777</v>
      </c>
      <c r="H2512" s="483" t="s">
        <v>7786</v>
      </c>
    </row>
    <row r="2513" spans="1:8">
      <c r="A2513" s="483" t="s">
        <v>7785</v>
      </c>
      <c r="E2513" s="329">
        <v>75</v>
      </c>
      <c r="F2513" s="329">
        <v>4017</v>
      </c>
      <c r="G2513" s="483" t="s">
        <v>7777</v>
      </c>
      <c r="H2513" s="483" t="s">
        <v>7786</v>
      </c>
    </row>
    <row r="2514" spans="1:8">
      <c r="A2514" s="483" t="s">
        <v>7785</v>
      </c>
      <c r="E2514" s="329">
        <v>100</v>
      </c>
      <c r="F2514" s="329">
        <v>3917</v>
      </c>
      <c r="G2514" s="483" t="s">
        <v>7777</v>
      </c>
      <c r="H2514" s="483" t="s">
        <v>7787</v>
      </c>
    </row>
    <row r="2515" spans="1:8">
      <c r="A2515" s="483" t="s">
        <v>7788</v>
      </c>
      <c r="C2515" s="483">
        <v>17000</v>
      </c>
      <c r="H2515" s="483" t="s">
        <v>7789</v>
      </c>
    </row>
    <row r="2516" spans="1:8">
      <c r="A2516" s="483" t="s">
        <v>7790</v>
      </c>
      <c r="C2516" s="483">
        <v>1354</v>
      </c>
      <c r="H2516" s="483" t="s">
        <v>7791</v>
      </c>
    </row>
    <row r="2517" spans="1:8">
      <c r="A2517" s="483" t="s">
        <v>7792</v>
      </c>
      <c r="E2517" s="483">
        <v>30</v>
      </c>
      <c r="F2517" s="329">
        <v>3887</v>
      </c>
      <c r="G2517" s="483" t="s">
        <v>7775</v>
      </c>
      <c r="H2517" s="483" t="s">
        <v>7793</v>
      </c>
    </row>
    <row r="2518" spans="1:8">
      <c r="A2518" s="483" t="s">
        <v>7794</v>
      </c>
      <c r="E2518" s="483">
        <v>35</v>
      </c>
      <c r="F2518" s="483">
        <v>3852</v>
      </c>
      <c r="G2518" s="483" t="s">
        <v>7756</v>
      </c>
      <c r="H2518" s="483" t="s">
        <v>7795</v>
      </c>
    </row>
    <row r="2519" spans="1:8">
      <c r="A2519" s="483" t="s">
        <v>7796</v>
      </c>
      <c r="E2519" s="483">
        <v>1205</v>
      </c>
      <c r="F2519" s="483">
        <v>2647</v>
      </c>
      <c r="G2519" s="483" t="s">
        <v>7764</v>
      </c>
      <c r="H2519" s="483" t="s">
        <v>7797</v>
      </c>
    </row>
    <row r="2520" spans="1:8">
      <c r="A2520" s="483" t="s">
        <v>7798</v>
      </c>
      <c r="E2520" s="329">
        <v>86</v>
      </c>
      <c r="F2520" s="329">
        <v>2561</v>
      </c>
      <c r="G2520" s="483" t="s">
        <v>7775</v>
      </c>
      <c r="H2520" s="329" t="s">
        <v>7799</v>
      </c>
    </row>
    <row r="2521" spans="1:8">
      <c r="A2521" s="483" t="s">
        <v>7798</v>
      </c>
      <c r="E2521" s="329">
        <v>169</v>
      </c>
      <c r="F2521" s="329">
        <v>2392</v>
      </c>
      <c r="G2521" s="483" t="s">
        <v>7775</v>
      </c>
      <c r="H2521" s="329" t="s">
        <v>7800</v>
      </c>
    </row>
    <row r="2522" spans="1:8">
      <c r="A2522" s="483" t="s">
        <v>7798</v>
      </c>
      <c r="E2522" s="329">
        <v>18</v>
      </c>
      <c r="F2522" s="329">
        <v>2374</v>
      </c>
      <c r="G2522" s="483" t="s">
        <v>7768</v>
      </c>
      <c r="H2522" s="483" t="s">
        <v>7801</v>
      </c>
    </row>
    <row r="2523" spans="1:8">
      <c r="A2523" s="483" t="s">
        <v>7802</v>
      </c>
      <c r="E2523" s="329">
        <v>140</v>
      </c>
      <c r="F2523" s="329">
        <v>2234</v>
      </c>
      <c r="G2523" s="483" t="s">
        <v>7777</v>
      </c>
      <c r="H2523" s="483" t="s">
        <v>7803</v>
      </c>
    </row>
    <row r="2524" spans="1:8">
      <c r="A2524" s="483" t="s">
        <v>7802</v>
      </c>
      <c r="E2524" s="329">
        <v>145</v>
      </c>
      <c r="F2524" s="329">
        <v>2089</v>
      </c>
      <c r="G2524" s="483" t="s">
        <v>7777</v>
      </c>
      <c r="H2524" s="483" t="s">
        <v>7803</v>
      </c>
    </row>
    <row r="2525" spans="1:8">
      <c r="A2525" s="483" t="s">
        <v>7802</v>
      </c>
      <c r="E2525" s="329">
        <v>155</v>
      </c>
      <c r="F2525" s="329">
        <v>1934</v>
      </c>
      <c r="G2525" s="483" t="s">
        <v>7777</v>
      </c>
      <c r="H2525" s="483" t="s">
        <v>7804</v>
      </c>
    </row>
    <row r="2526" spans="1:8">
      <c r="A2526" s="483" t="s">
        <v>7802</v>
      </c>
      <c r="E2526" s="329">
        <v>145</v>
      </c>
      <c r="F2526" s="329">
        <v>1789</v>
      </c>
      <c r="G2526" s="483" t="s">
        <v>7777</v>
      </c>
      <c r="H2526" s="483" t="s">
        <v>7804</v>
      </c>
    </row>
    <row r="2527" spans="1:8">
      <c r="A2527" s="483" t="s">
        <v>7805</v>
      </c>
      <c r="E2527" s="483">
        <v>145</v>
      </c>
      <c r="F2527" s="329">
        <v>1644</v>
      </c>
      <c r="G2527" s="483" t="s">
        <v>7768</v>
      </c>
      <c r="H2527" s="483" t="s">
        <v>7806</v>
      </c>
    </row>
    <row r="2528" spans="1:8">
      <c r="A2528" s="483" t="s">
        <v>7807</v>
      </c>
      <c r="C2528" s="483">
        <v>17000</v>
      </c>
      <c r="H2528" s="483" t="s">
        <v>7808</v>
      </c>
    </row>
    <row r="2529" spans="1:8">
      <c r="A2529" s="483" t="s">
        <v>7807</v>
      </c>
      <c r="C2529" s="483">
        <v>5000</v>
      </c>
      <c r="H2529" s="483" t="s">
        <v>7767</v>
      </c>
    </row>
    <row r="2530" spans="1:8">
      <c r="A2530" s="483" t="s">
        <v>7807</v>
      </c>
      <c r="C2530" s="483">
        <v>28652</v>
      </c>
      <c r="H2530" s="483" t="s">
        <v>7809</v>
      </c>
    </row>
    <row r="2531" spans="1:8">
      <c r="A2531" s="483" t="s">
        <v>7807</v>
      </c>
      <c r="E2531" s="483">
        <v>30</v>
      </c>
      <c r="F2531" s="483">
        <v>1614</v>
      </c>
      <c r="G2531" s="483" t="s">
        <v>7756</v>
      </c>
      <c r="H2531" s="483" t="s">
        <v>7810</v>
      </c>
    </row>
    <row r="2532" spans="1:8">
      <c r="A2532" s="483" t="s">
        <v>7807</v>
      </c>
      <c r="D2532" s="483">
        <v>5000</v>
      </c>
      <c r="F2532" s="483">
        <v>6614</v>
      </c>
      <c r="H2532" s="483" t="s">
        <v>7767</v>
      </c>
    </row>
    <row r="2533" spans="1:8">
      <c r="A2533" s="483" t="s">
        <v>7811</v>
      </c>
      <c r="E2533" s="483">
        <v>695</v>
      </c>
      <c r="F2533" s="483">
        <v>5919</v>
      </c>
      <c r="G2533" s="483" t="s">
        <v>7756</v>
      </c>
      <c r="H2533" s="483" t="s">
        <v>7812</v>
      </c>
    </row>
    <row r="2534" spans="1:8">
      <c r="A2534" s="483" t="s">
        <v>7811</v>
      </c>
      <c r="E2534" s="483">
        <v>284</v>
      </c>
      <c r="F2534" s="329">
        <v>5635</v>
      </c>
      <c r="G2534" s="483" t="s">
        <v>7760</v>
      </c>
      <c r="H2534" s="483" t="s">
        <v>7813</v>
      </c>
    </row>
    <row r="2535" spans="1:8">
      <c r="A2535" s="483" t="s">
        <v>7814</v>
      </c>
      <c r="C2535" s="483">
        <v>25318</v>
      </c>
      <c r="H2535" s="483" t="s">
        <v>7815</v>
      </c>
    </row>
    <row r="2536" spans="1:8">
      <c r="A2536" s="483" t="s">
        <v>7814</v>
      </c>
      <c r="C2536" s="483">
        <v>62750</v>
      </c>
      <c r="H2536" s="483" t="s">
        <v>7816</v>
      </c>
    </row>
    <row r="2537" spans="1:8">
      <c r="A2537" s="483" t="s">
        <v>7814</v>
      </c>
      <c r="C2537" s="483">
        <v>12000</v>
      </c>
      <c r="H2537" s="483" t="s">
        <v>7817</v>
      </c>
    </row>
    <row r="2538" spans="1:8">
      <c r="A2538" s="483" t="s">
        <v>7814</v>
      </c>
      <c r="E2538" s="483">
        <v>60</v>
      </c>
      <c r="F2538" s="483">
        <v>5575</v>
      </c>
      <c r="G2538" s="483" t="s">
        <v>7756</v>
      </c>
      <c r="H2538" s="483" t="s">
        <v>7818</v>
      </c>
    </row>
    <row r="2539" spans="1:8">
      <c r="A2539" s="483" t="s">
        <v>7814</v>
      </c>
      <c r="E2539" s="329">
        <v>32</v>
      </c>
      <c r="F2539" s="329">
        <v>5543</v>
      </c>
      <c r="G2539" s="483" t="s">
        <v>7777</v>
      </c>
      <c r="H2539" s="483" t="s">
        <v>7819</v>
      </c>
    </row>
    <row r="2540" spans="1:8">
      <c r="A2540" s="483" t="s">
        <v>7814</v>
      </c>
      <c r="E2540" s="329">
        <v>10</v>
      </c>
      <c r="F2540" s="329">
        <v>5533</v>
      </c>
      <c r="G2540" s="483" t="s">
        <v>7760</v>
      </c>
      <c r="H2540" s="483" t="s">
        <v>7820</v>
      </c>
    </row>
    <row r="2541" spans="1:8">
      <c r="A2541" s="483" t="s">
        <v>7821</v>
      </c>
      <c r="C2541" s="483">
        <v>10725</v>
      </c>
      <c r="H2541" s="483" t="s">
        <v>7822</v>
      </c>
    </row>
    <row r="2542" spans="1:8">
      <c r="A2542" s="483" t="s">
        <v>7821</v>
      </c>
      <c r="E2542" s="329">
        <v>130</v>
      </c>
      <c r="F2542" s="329">
        <v>5403</v>
      </c>
      <c r="G2542" s="483" t="s">
        <v>7777</v>
      </c>
      <c r="H2542" s="483" t="s">
        <v>7823</v>
      </c>
    </row>
    <row r="2543" spans="1:8">
      <c r="A2543" s="483" t="s">
        <v>7821</v>
      </c>
      <c r="E2543" s="329">
        <v>130</v>
      </c>
      <c r="F2543" s="329">
        <v>5273</v>
      </c>
      <c r="G2543" s="483" t="s">
        <v>7777</v>
      </c>
      <c r="H2543" s="483" t="s">
        <v>7823</v>
      </c>
    </row>
    <row r="2544" spans="1:8">
      <c r="A2544" s="483" t="s">
        <v>7824</v>
      </c>
      <c r="E2544" s="483">
        <v>30</v>
      </c>
      <c r="F2544" s="483">
        <v>5243</v>
      </c>
      <c r="G2544" s="483" t="s">
        <v>7756</v>
      </c>
      <c r="H2544" s="483" t="s">
        <v>7825</v>
      </c>
    </row>
    <row r="2545" spans="1:8">
      <c r="A2545" s="483" t="s">
        <v>7824</v>
      </c>
      <c r="E2545" s="329">
        <v>220</v>
      </c>
      <c r="F2545" s="329">
        <v>5023</v>
      </c>
      <c r="G2545" s="483" t="s">
        <v>7777</v>
      </c>
      <c r="H2545" s="483" t="s">
        <v>7826</v>
      </c>
    </row>
    <row r="2546" spans="1:8">
      <c r="A2546" s="483" t="s">
        <v>7824</v>
      </c>
      <c r="E2546" s="329">
        <v>215</v>
      </c>
      <c r="F2546" s="329">
        <v>4808</v>
      </c>
      <c r="G2546" s="483" t="s">
        <v>7777</v>
      </c>
      <c r="H2546" s="483" t="s">
        <v>7826</v>
      </c>
    </row>
    <row r="2547" spans="1:8">
      <c r="A2547" s="483" t="s">
        <v>7827</v>
      </c>
      <c r="E2547" s="483">
        <v>1205</v>
      </c>
      <c r="F2547" s="483">
        <v>3603</v>
      </c>
      <c r="G2547" s="483" t="s">
        <v>7764</v>
      </c>
      <c r="H2547" s="483" t="s">
        <v>7828</v>
      </c>
    </row>
    <row r="2548" spans="1:8">
      <c r="A2548" s="483" t="s">
        <v>7827</v>
      </c>
      <c r="E2548" s="483">
        <v>35</v>
      </c>
      <c r="F2548" s="483">
        <v>3568</v>
      </c>
      <c r="G2548" s="483" t="s">
        <v>7756</v>
      </c>
      <c r="H2548" s="483" t="s">
        <v>7829</v>
      </c>
    </row>
    <row r="2549" spans="1:8">
      <c r="A2549" s="483" t="s">
        <v>7827</v>
      </c>
      <c r="E2549" s="483">
        <v>700</v>
      </c>
      <c r="F2549" s="483">
        <v>2868</v>
      </c>
      <c r="G2549" s="483" t="s">
        <v>7756</v>
      </c>
      <c r="H2549" s="483" t="s">
        <v>7830</v>
      </c>
    </row>
    <row r="2550" spans="1:8">
      <c r="A2550" s="483" t="s">
        <v>7827</v>
      </c>
      <c r="E2550" s="329">
        <v>199</v>
      </c>
      <c r="F2550" s="329">
        <v>2669</v>
      </c>
      <c r="G2550" s="329" t="s">
        <v>7780</v>
      </c>
      <c r="H2550" s="483" t="s">
        <v>7831</v>
      </c>
    </row>
    <row r="2551" spans="1:8">
      <c r="A2551" s="483" t="s">
        <v>7832</v>
      </c>
      <c r="E2551" s="483">
        <v>35</v>
      </c>
      <c r="F2551" s="483">
        <v>2634</v>
      </c>
      <c r="G2551" s="483" t="s">
        <v>7756</v>
      </c>
      <c r="H2551" s="483" t="s">
        <v>7833</v>
      </c>
    </row>
    <row r="2552" spans="1:8">
      <c r="A2552" s="483" t="s">
        <v>7834</v>
      </c>
      <c r="C2552" s="483">
        <v>840</v>
      </c>
      <c r="H2552" s="483" t="s">
        <v>7835</v>
      </c>
    </row>
    <row r="2553" spans="1:8">
      <c r="A2553" s="483" t="s">
        <v>7836</v>
      </c>
      <c r="C2553" s="483">
        <v>17000</v>
      </c>
      <c r="H2553" s="483" t="s">
        <v>7837</v>
      </c>
    </row>
    <row r="2554" spans="1:8">
      <c r="A2554" s="483" t="s">
        <v>7838</v>
      </c>
      <c r="E2554" s="483">
        <v>45</v>
      </c>
      <c r="F2554" s="483">
        <v>2589</v>
      </c>
      <c r="G2554" s="483" t="s">
        <v>7756</v>
      </c>
      <c r="H2554" s="483" t="s">
        <v>7839</v>
      </c>
    </row>
    <row r="2555" spans="1:8">
      <c r="A2555" s="483" t="s">
        <v>7840</v>
      </c>
      <c r="E2555" s="483">
        <v>35</v>
      </c>
      <c r="F2555" s="483">
        <v>2554</v>
      </c>
      <c r="G2555" s="483" t="s">
        <v>7756</v>
      </c>
      <c r="H2555" s="483" t="s">
        <v>7841</v>
      </c>
    </row>
    <row r="2556" spans="1:8">
      <c r="A2556" s="483" t="s">
        <v>7842</v>
      </c>
      <c r="E2556" s="329">
        <v>94</v>
      </c>
      <c r="F2556" s="329">
        <v>2460</v>
      </c>
      <c r="G2556" s="483" t="s">
        <v>7777</v>
      </c>
      <c r="H2556" s="483" t="s">
        <v>7787</v>
      </c>
    </row>
    <row r="2557" spans="1:8">
      <c r="A2557" s="483" t="s">
        <v>7843</v>
      </c>
      <c r="E2557" s="483">
        <v>65</v>
      </c>
      <c r="F2557" s="483">
        <v>2395</v>
      </c>
      <c r="G2557" s="483" t="s">
        <v>7756</v>
      </c>
      <c r="H2557" s="483" t="s">
        <v>7844</v>
      </c>
    </row>
    <row r="2558" spans="1:8">
      <c r="A2558" s="483" t="s">
        <v>7845</v>
      </c>
      <c r="E2558" s="329">
        <v>400</v>
      </c>
      <c r="F2558" s="329">
        <v>1995</v>
      </c>
      <c r="G2558" s="483" t="s">
        <v>7777</v>
      </c>
      <c r="H2558" s="483" t="s">
        <v>7846</v>
      </c>
    </row>
    <row r="2559" spans="1:8">
      <c r="A2559" s="483" t="s">
        <v>7847</v>
      </c>
      <c r="E2559" s="483">
        <v>1205</v>
      </c>
      <c r="F2559" s="483">
        <v>790</v>
      </c>
      <c r="G2559" s="483" t="s">
        <v>7764</v>
      </c>
      <c r="H2559" s="483" t="s">
        <v>7848</v>
      </c>
    </row>
    <row r="2560" spans="1:8" ht="32.4">
      <c r="C2560" s="483">
        <v>50000</v>
      </c>
      <c r="H2560" s="486" t="s">
        <v>7849</v>
      </c>
    </row>
    <row r="2561" spans="1:8">
      <c r="A2561" s="483" t="s">
        <v>7850</v>
      </c>
      <c r="E2561" s="329">
        <v>18</v>
      </c>
      <c r="F2561" s="329">
        <v>772</v>
      </c>
      <c r="G2561" s="483" t="s">
        <v>7768</v>
      </c>
      <c r="H2561" s="483" t="s">
        <v>7851</v>
      </c>
    </row>
    <row r="2562" spans="1:8">
      <c r="A2562" s="483" t="s">
        <v>7852</v>
      </c>
      <c r="E2562" s="483">
        <v>30</v>
      </c>
      <c r="F2562" s="483">
        <v>742</v>
      </c>
      <c r="G2562" s="483" t="s">
        <v>7756</v>
      </c>
      <c r="H2562" s="483" t="s">
        <v>7853</v>
      </c>
    </row>
    <row r="2563" spans="1:8" s="485" customFormat="1" ht="3" customHeight="1">
      <c r="E2563" s="651"/>
      <c r="F2563" s="651"/>
    </row>
    <row r="2564" spans="1:8">
      <c r="A2564" s="483" t="s">
        <v>7854</v>
      </c>
      <c r="C2564" s="483">
        <v>17000</v>
      </c>
      <c r="H2564" s="483" t="s">
        <v>7855</v>
      </c>
    </row>
    <row r="2565" spans="1:8">
      <c r="A2565" s="483" t="s">
        <v>7854</v>
      </c>
      <c r="C2565" s="483">
        <v>25318</v>
      </c>
      <c r="H2565" s="483" t="s">
        <v>7856</v>
      </c>
    </row>
    <row r="2566" spans="1:8">
      <c r="A2566" s="483" t="s">
        <v>7854</v>
      </c>
      <c r="C2566" s="483">
        <v>62750</v>
      </c>
      <c r="H2566" s="483" t="s">
        <v>7857</v>
      </c>
    </row>
    <row r="2567" spans="1:8">
      <c r="A2567" s="483" t="s">
        <v>7854</v>
      </c>
      <c r="C2567" s="483">
        <v>23000</v>
      </c>
      <c r="H2567" s="483" t="s">
        <v>7858</v>
      </c>
    </row>
    <row r="2568" spans="1:8">
      <c r="A2568" s="483" t="s">
        <v>7854</v>
      </c>
      <c r="C2568" s="483">
        <v>5000</v>
      </c>
      <c r="H2568" s="483" t="s">
        <v>7767</v>
      </c>
    </row>
    <row r="2569" spans="1:8">
      <c r="A2569" s="483" t="s">
        <v>7854</v>
      </c>
      <c r="C2569" s="483">
        <v>15359</v>
      </c>
      <c r="H2569" s="483" t="s">
        <v>7859</v>
      </c>
    </row>
    <row r="2570" spans="1:8">
      <c r="A2570" s="483" t="s">
        <v>7854</v>
      </c>
      <c r="C2570" s="483">
        <v>1090</v>
      </c>
      <c r="H2570" s="483" t="s">
        <v>7860</v>
      </c>
    </row>
    <row r="2571" spans="1:8">
      <c r="A2571" s="483" t="s">
        <v>7854</v>
      </c>
      <c r="E2571" s="483">
        <v>300</v>
      </c>
      <c r="F2571" s="483">
        <v>442</v>
      </c>
      <c r="G2571" s="483" t="s">
        <v>7861</v>
      </c>
      <c r="H2571" s="483" t="s">
        <v>7862</v>
      </c>
    </row>
    <row r="2572" spans="1:8">
      <c r="A2572" s="483" t="s">
        <v>7854</v>
      </c>
      <c r="D2572" s="483">
        <v>5000</v>
      </c>
      <c r="F2572" s="483">
        <v>5442</v>
      </c>
      <c r="H2572" s="483" t="s">
        <v>7767</v>
      </c>
    </row>
    <row r="2573" spans="1:8">
      <c r="A2573" s="483" t="s">
        <v>7863</v>
      </c>
      <c r="E2573" s="329">
        <v>110</v>
      </c>
      <c r="F2573" s="329">
        <v>5332</v>
      </c>
      <c r="G2573" s="483" t="s">
        <v>7777</v>
      </c>
      <c r="H2573" s="483" t="s">
        <v>7823</v>
      </c>
    </row>
    <row r="2574" spans="1:8">
      <c r="A2574" s="483" t="s">
        <v>7863</v>
      </c>
      <c r="E2574" s="329">
        <v>140</v>
      </c>
      <c r="F2574" s="329">
        <v>5192</v>
      </c>
      <c r="G2574" s="483" t="s">
        <v>7777</v>
      </c>
      <c r="H2574" s="483" t="s">
        <v>7823</v>
      </c>
    </row>
    <row r="2575" spans="1:8" ht="178.2">
      <c r="A2575" s="483" t="s">
        <v>7864</v>
      </c>
      <c r="C2575" s="483">
        <v>494498</v>
      </c>
      <c r="H2575" s="486" t="s">
        <v>7865</v>
      </c>
    </row>
    <row r="2576" spans="1:8">
      <c r="A2576" s="483" t="s">
        <v>7866</v>
      </c>
      <c r="C2576" s="483">
        <v>51801</v>
      </c>
      <c r="H2576" s="483" t="s">
        <v>7867</v>
      </c>
    </row>
    <row r="2577" spans="1:8">
      <c r="A2577" s="483" t="s">
        <v>7868</v>
      </c>
      <c r="E2577" s="483">
        <v>1205</v>
      </c>
      <c r="F2577" s="483">
        <v>3987</v>
      </c>
      <c r="G2577" s="483" t="s">
        <v>7764</v>
      </c>
      <c r="H2577" s="483" t="s">
        <v>7869</v>
      </c>
    </row>
    <row r="2578" spans="1:8" ht="113.4">
      <c r="A2578" s="483" t="s">
        <v>7870</v>
      </c>
      <c r="C2578" s="483">
        <v>59000</v>
      </c>
      <c r="H2578" s="486" t="s">
        <v>7871</v>
      </c>
    </row>
    <row r="2579" spans="1:8">
      <c r="A2579" s="483" t="s">
        <v>7872</v>
      </c>
      <c r="E2579" s="329">
        <v>209</v>
      </c>
      <c r="F2579" s="329">
        <v>3778</v>
      </c>
      <c r="G2579" s="329" t="s">
        <v>7780</v>
      </c>
      <c r="H2579" s="483" t="s">
        <v>7873</v>
      </c>
    </row>
    <row r="2580" spans="1:8">
      <c r="A2580" s="483" t="s">
        <v>7874</v>
      </c>
      <c r="C2580" s="483">
        <v>17000</v>
      </c>
      <c r="H2580" s="483" t="s">
        <v>7875</v>
      </c>
    </row>
    <row r="2581" spans="1:8">
      <c r="A2581" s="483" t="s">
        <v>7876</v>
      </c>
      <c r="E2581" s="483">
        <v>200</v>
      </c>
      <c r="F2581" s="329">
        <v>3578</v>
      </c>
      <c r="G2581" s="483" t="s">
        <v>7775</v>
      </c>
      <c r="H2581" s="483" t="s">
        <v>7877</v>
      </c>
    </row>
    <row r="2582" spans="1:8">
      <c r="A2582" s="483" t="s">
        <v>7878</v>
      </c>
      <c r="H2582" s="483" t="s">
        <v>7879</v>
      </c>
    </row>
    <row r="2583" spans="1:8">
      <c r="A2583" s="483" t="s">
        <v>7878</v>
      </c>
      <c r="C2583" s="483">
        <v>50000</v>
      </c>
      <c r="H2583" s="483" t="s">
        <v>7880</v>
      </c>
    </row>
    <row r="2584" spans="1:8">
      <c r="A2584" s="483" t="s">
        <v>7878</v>
      </c>
      <c r="H2584" s="483" t="s">
        <v>7881</v>
      </c>
    </row>
    <row r="2585" spans="1:8">
      <c r="A2585" s="483" t="s">
        <v>7882</v>
      </c>
      <c r="C2585" s="483">
        <v>26036</v>
      </c>
      <c r="H2585" s="483" t="s">
        <v>7883</v>
      </c>
    </row>
    <row r="2586" spans="1:8">
      <c r="A2586" s="483" t="s">
        <v>7884</v>
      </c>
      <c r="E2586" s="329">
        <v>145</v>
      </c>
      <c r="F2586" s="329">
        <v>3433</v>
      </c>
      <c r="G2586" s="483" t="s">
        <v>7777</v>
      </c>
      <c r="H2586" s="483" t="s">
        <v>7885</v>
      </c>
    </row>
    <row r="2587" spans="1:8">
      <c r="A2587" s="483" t="s">
        <v>7884</v>
      </c>
      <c r="E2587" s="329">
        <v>155</v>
      </c>
      <c r="F2587" s="329">
        <v>3278</v>
      </c>
      <c r="G2587" s="483" t="s">
        <v>7777</v>
      </c>
      <c r="H2587" s="483" t="s">
        <v>7885</v>
      </c>
    </row>
    <row r="2588" spans="1:8">
      <c r="A2588" s="483" t="s">
        <v>7886</v>
      </c>
      <c r="E2588" s="329">
        <v>190</v>
      </c>
      <c r="F2588" s="329">
        <v>3088</v>
      </c>
      <c r="G2588" s="483" t="s">
        <v>7777</v>
      </c>
      <c r="H2588" s="483" t="s">
        <v>7887</v>
      </c>
    </row>
    <row r="2589" spans="1:8">
      <c r="A2589" s="483" t="s">
        <v>7886</v>
      </c>
      <c r="E2589" s="329">
        <v>20</v>
      </c>
      <c r="F2589" s="329">
        <v>3068</v>
      </c>
      <c r="G2589" s="483" t="s">
        <v>7777</v>
      </c>
      <c r="H2589" s="483" t="s">
        <v>7888</v>
      </c>
    </row>
    <row r="2590" spans="1:8">
      <c r="A2590" s="483" t="s">
        <v>7889</v>
      </c>
      <c r="E2590" s="483">
        <v>1205</v>
      </c>
      <c r="F2590" s="483">
        <v>1863</v>
      </c>
      <c r="G2590" s="483" t="s">
        <v>7764</v>
      </c>
      <c r="H2590" s="483" t="s">
        <v>7890</v>
      </c>
    </row>
    <row r="2591" spans="1:8">
      <c r="A2591" s="483" t="s">
        <v>7891</v>
      </c>
      <c r="C2591" s="483">
        <v>17000</v>
      </c>
      <c r="H2591" s="483" t="s">
        <v>7892</v>
      </c>
    </row>
    <row r="2592" spans="1:8">
      <c r="A2592" s="483" t="s">
        <v>7893</v>
      </c>
      <c r="E2592" s="329">
        <v>18</v>
      </c>
      <c r="F2592" s="329">
        <v>1845</v>
      </c>
      <c r="G2592" s="483" t="s">
        <v>7768</v>
      </c>
      <c r="H2592" s="483" t="s">
        <v>7894</v>
      </c>
    </row>
    <row r="2593" spans="1:8">
      <c r="A2593" s="483" t="s">
        <v>7893</v>
      </c>
      <c r="E2593" s="483">
        <v>204</v>
      </c>
      <c r="F2593" s="329">
        <v>1641</v>
      </c>
      <c r="G2593" s="483" t="s">
        <v>7760</v>
      </c>
      <c r="H2593" s="483" t="s">
        <v>7895</v>
      </c>
    </row>
    <row r="2594" spans="1:8">
      <c r="A2594" s="483" t="s">
        <v>7893</v>
      </c>
      <c r="E2594" s="329">
        <v>80</v>
      </c>
      <c r="F2594" s="329">
        <v>1561</v>
      </c>
      <c r="G2594" s="483" t="s">
        <v>7760</v>
      </c>
      <c r="H2594" s="483" t="s">
        <v>7761</v>
      </c>
    </row>
    <row r="2595" spans="1:8">
      <c r="A2595" s="483" t="s">
        <v>7896</v>
      </c>
      <c r="C2595" s="483">
        <v>25318</v>
      </c>
      <c r="H2595" s="483" t="s">
        <v>7897</v>
      </c>
    </row>
    <row r="2596" spans="1:8">
      <c r="A2596" s="483" t="s">
        <v>7896</v>
      </c>
      <c r="C2596" s="483">
        <v>62750</v>
      </c>
      <c r="H2596" s="483" t="s">
        <v>7898</v>
      </c>
    </row>
    <row r="2597" spans="1:8">
      <c r="A2597" s="483" t="s">
        <v>7896</v>
      </c>
      <c r="C2597" s="483">
        <v>18000</v>
      </c>
      <c r="H2597" s="483" t="s">
        <v>7899</v>
      </c>
    </row>
    <row r="2598" spans="1:8">
      <c r="A2598" s="483" t="s">
        <v>7896</v>
      </c>
      <c r="C2598" s="483">
        <v>2036</v>
      </c>
      <c r="H2598" s="483" t="s">
        <v>7900</v>
      </c>
    </row>
    <row r="2599" spans="1:8">
      <c r="A2599" s="483" t="s">
        <v>7896</v>
      </c>
      <c r="C2599" s="483">
        <v>28321</v>
      </c>
      <c r="H2599" s="483" t="s">
        <v>7901</v>
      </c>
    </row>
    <row r="2600" spans="1:8">
      <c r="A2600" s="483" t="s">
        <v>7902</v>
      </c>
      <c r="E2600" s="483">
        <v>45</v>
      </c>
      <c r="F2600" s="483">
        <v>1516</v>
      </c>
      <c r="G2600" s="483" t="s">
        <v>7756</v>
      </c>
      <c r="H2600" s="483" t="s">
        <v>7903</v>
      </c>
    </row>
    <row r="2601" spans="1:8">
      <c r="A2601" s="483" t="s">
        <v>7904</v>
      </c>
      <c r="C2601" s="483">
        <v>5000</v>
      </c>
      <c r="H2601" s="483" t="s">
        <v>7767</v>
      </c>
    </row>
    <row r="2602" spans="1:8">
      <c r="A2602" s="483" t="s">
        <v>7904</v>
      </c>
      <c r="C2602" s="483">
        <v>8712</v>
      </c>
      <c r="H2602" s="483" t="s">
        <v>7905</v>
      </c>
    </row>
    <row r="2603" spans="1:8">
      <c r="A2603" s="483" t="s">
        <v>7906</v>
      </c>
      <c r="D2603" s="483">
        <v>5000</v>
      </c>
      <c r="F2603" s="483">
        <v>6516</v>
      </c>
      <c r="H2603" s="483" t="s">
        <v>7767</v>
      </c>
    </row>
    <row r="2604" spans="1:8">
      <c r="A2604" s="483" t="s">
        <v>7907</v>
      </c>
      <c r="E2604" s="329">
        <v>150</v>
      </c>
      <c r="F2604" s="329">
        <v>6366</v>
      </c>
      <c r="G2604" s="483" t="s">
        <v>7777</v>
      </c>
      <c r="H2604" s="483" t="s">
        <v>7908</v>
      </c>
    </row>
    <row r="2605" spans="1:8">
      <c r="A2605" s="483" t="s">
        <v>7907</v>
      </c>
      <c r="E2605" s="329">
        <v>150</v>
      </c>
      <c r="F2605" s="329">
        <v>6216</v>
      </c>
      <c r="G2605" s="483" t="s">
        <v>7777</v>
      </c>
      <c r="H2605" s="483" t="s">
        <v>7908</v>
      </c>
    </row>
    <row r="2606" spans="1:8">
      <c r="A2606" s="483" t="s">
        <v>7909</v>
      </c>
      <c r="E2606" s="329">
        <v>245</v>
      </c>
      <c r="F2606" s="329">
        <v>5971</v>
      </c>
      <c r="G2606" s="483" t="s">
        <v>7777</v>
      </c>
      <c r="H2606" s="483" t="s">
        <v>7910</v>
      </c>
    </row>
    <row r="2607" spans="1:8">
      <c r="A2607" s="483" t="s">
        <v>7909</v>
      </c>
      <c r="E2607" s="329">
        <v>275</v>
      </c>
      <c r="F2607" s="329">
        <v>5696</v>
      </c>
      <c r="G2607" s="483" t="s">
        <v>7777</v>
      </c>
      <c r="H2607" s="483" t="s">
        <v>7910</v>
      </c>
    </row>
    <row r="2608" spans="1:8">
      <c r="A2608" s="483" t="s">
        <v>7909</v>
      </c>
      <c r="E2608" s="483">
        <v>1205</v>
      </c>
      <c r="F2608" s="483">
        <v>4491</v>
      </c>
      <c r="G2608" s="483" t="s">
        <v>7764</v>
      </c>
      <c r="H2608" s="483" t="s">
        <v>7911</v>
      </c>
    </row>
    <row r="2609" spans="1:8">
      <c r="A2609" s="483" t="s">
        <v>7912</v>
      </c>
      <c r="E2609" s="329">
        <v>190</v>
      </c>
      <c r="F2609" s="329">
        <v>4301</v>
      </c>
      <c r="G2609" s="483" t="s">
        <v>7775</v>
      </c>
      <c r="H2609" s="329" t="s">
        <v>7799</v>
      </c>
    </row>
    <row r="2610" spans="1:8">
      <c r="A2610" s="483" t="s">
        <v>7913</v>
      </c>
      <c r="E2610" s="329">
        <v>188</v>
      </c>
      <c r="F2610" s="329">
        <v>4113</v>
      </c>
      <c r="G2610" s="329" t="s">
        <v>7780</v>
      </c>
      <c r="H2610" s="483" t="s">
        <v>7914</v>
      </c>
    </row>
    <row r="2611" spans="1:8">
      <c r="A2611" s="483" t="s">
        <v>7915</v>
      </c>
      <c r="E2611" s="483">
        <v>35</v>
      </c>
      <c r="F2611" s="483">
        <v>4078</v>
      </c>
      <c r="G2611" s="483" t="s">
        <v>7756</v>
      </c>
      <c r="H2611" s="483" t="s">
        <v>7916</v>
      </c>
    </row>
    <row r="2612" spans="1:8">
      <c r="A2612" s="483" t="s">
        <v>7917</v>
      </c>
      <c r="C2612" s="483">
        <v>17000</v>
      </c>
      <c r="H2612" s="483" t="s">
        <v>7918</v>
      </c>
    </row>
    <row r="2613" spans="1:8">
      <c r="A2613" s="483" t="s">
        <v>7919</v>
      </c>
      <c r="C2613" s="483">
        <v>25318</v>
      </c>
      <c r="H2613" s="483" t="s">
        <v>7920</v>
      </c>
    </row>
    <row r="2614" spans="1:8">
      <c r="A2614" s="483" t="s">
        <v>7919</v>
      </c>
      <c r="C2614" s="483">
        <v>62750</v>
      </c>
      <c r="H2614" s="483" t="s">
        <v>7921</v>
      </c>
    </row>
    <row r="2615" spans="1:8">
      <c r="A2615" s="483" t="s">
        <v>7919</v>
      </c>
      <c r="C2615" s="483">
        <v>36000</v>
      </c>
      <c r="H2615" s="483" t="s">
        <v>7922</v>
      </c>
    </row>
    <row r="2616" spans="1:8">
      <c r="A2616" s="483" t="s">
        <v>7919</v>
      </c>
      <c r="C2616" s="483">
        <v>5998</v>
      </c>
      <c r="H2616" s="483" t="s">
        <v>7923</v>
      </c>
    </row>
    <row r="2617" spans="1:8">
      <c r="A2617" s="483" t="s">
        <v>7919</v>
      </c>
      <c r="C2617" s="483">
        <v>27660</v>
      </c>
      <c r="H2617" s="483" t="s">
        <v>7924</v>
      </c>
    </row>
    <row r="2618" spans="1:8" ht="129.6">
      <c r="A2618" s="483" t="s">
        <v>7919</v>
      </c>
      <c r="C2618" s="483">
        <v>35000</v>
      </c>
      <c r="H2618" s="486" t="s">
        <v>7925</v>
      </c>
    </row>
    <row r="2619" spans="1:8">
      <c r="A2619" s="483" t="s">
        <v>7926</v>
      </c>
      <c r="E2619" s="329">
        <v>205</v>
      </c>
      <c r="F2619" s="329">
        <v>3873</v>
      </c>
      <c r="G2619" s="483" t="s">
        <v>7777</v>
      </c>
      <c r="H2619" s="483" t="s">
        <v>7927</v>
      </c>
    </row>
    <row r="2620" spans="1:8">
      <c r="A2620" s="483" t="s">
        <v>7926</v>
      </c>
      <c r="E2620" s="329">
        <v>215</v>
      </c>
      <c r="F2620" s="329">
        <v>3658</v>
      </c>
      <c r="G2620" s="483" t="s">
        <v>7777</v>
      </c>
      <c r="H2620" s="483" t="s">
        <v>7927</v>
      </c>
    </row>
    <row r="2621" spans="1:8">
      <c r="A2621" s="483" t="s">
        <v>7928</v>
      </c>
      <c r="E2621" s="329">
        <v>105</v>
      </c>
      <c r="F2621" s="329">
        <v>3553</v>
      </c>
      <c r="G2621" s="483" t="s">
        <v>7768</v>
      </c>
      <c r="H2621" s="483" t="s">
        <v>7929</v>
      </c>
    </row>
    <row r="2622" spans="1:8">
      <c r="A2622" s="483" t="s">
        <v>7930</v>
      </c>
      <c r="E2622" s="483">
        <v>1205</v>
      </c>
      <c r="F2622" s="483">
        <v>2348</v>
      </c>
      <c r="G2622" s="483" t="s">
        <v>7764</v>
      </c>
      <c r="H2622" s="483" t="s">
        <v>7931</v>
      </c>
    </row>
    <row r="2623" spans="1:8">
      <c r="A2623" s="483" t="s">
        <v>7932</v>
      </c>
      <c r="E2623" s="483">
        <v>35</v>
      </c>
      <c r="F2623" s="483">
        <v>2313</v>
      </c>
      <c r="G2623" s="483" t="s">
        <v>7756</v>
      </c>
      <c r="H2623" s="483" t="s">
        <v>7933</v>
      </c>
    </row>
    <row r="2624" spans="1:8">
      <c r="A2624" s="483" t="s">
        <v>7934</v>
      </c>
      <c r="E2624" s="329">
        <v>18</v>
      </c>
      <c r="F2624" s="329">
        <v>2295</v>
      </c>
      <c r="G2624" s="483" t="s">
        <v>7768</v>
      </c>
      <c r="H2624" s="483" t="s">
        <v>7935</v>
      </c>
    </row>
    <row r="2625" spans="1:8">
      <c r="A2625" s="483" t="s">
        <v>7936</v>
      </c>
      <c r="C2625" s="483">
        <v>17000</v>
      </c>
      <c r="H2625" s="483" t="s">
        <v>7937</v>
      </c>
    </row>
    <row r="2626" spans="1:8">
      <c r="A2626" s="483" t="s">
        <v>7938</v>
      </c>
      <c r="E2626" s="483">
        <v>35</v>
      </c>
      <c r="F2626" s="483">
        <v>2260</v>
      </c>
      <c r="G2626" s="483" t="s">
        <v>7756</v>
      </c>
      <c r="H2626" s="483" t="s">
        <v>7939</v>
      </c>
    </row>
    <row r="2627" spans="1:8">
      <c r="A2627" s="483" t="s">
        <v>7940</v>
      </c>
      <c r="C2627" s="483">
        <v>25318</v>
      </c>
      <c r="H2627" s="483" t="s">
        <v>7941</v>
      </c>
    </row>
    <row r="2628" spans="1:8">
      <c r="A2628" s="483" t="s">
        <v>7940</v>
      </c>
      <c r="C2628" s="483">
        <v>61326</v>
      </c>
      <c r="H2628" s="483" t="s">
        <v>7942</v>
      </c>
    </row>
    <row r="2629" spans="1:8">
      <c r="A2629" s="483" t="s">
        <v>7940</v>
      </c>
      <c r="C2629" s="483">
        <v>11956</v>
      </c>
      <c r="H2629" s="483" t="s">
        <v>7943</v>
      </c>
    </row>
    <row r="2630" spans="1:8">
      <c r="A2630" s="483" t="s">
        <v>7940</v>
      </c>
      <c r="E2630" s="329">
        <v>110</v>
      </c>
      <c r="F2630" s="329">
        <v>2150</v>
      </c>
      <c r="G2630" s="483" t="s">
        <v>7777</v>
      </c>
      <c r="H2630" s="483" t="s">
        <v>7944</v>
      </c>
    </row>
    <row r="2631" spans="1:8">
      <c r="A2631" s="483" t="s">
        <v>7940</v>
      </c>
      <c r="E2631" s="329">
        <v>100</v>
      </c>
      <c r="F2631" s="329">
        <v>2050</v>
      </c>
      <c r="G2631" s="483" t="s">
        <v>7777</v>
      </c>
      <c r="H2631" s="483" t="s">
        <v>7944</v>
      </c>
    </row>
    <row r="2632" spans="1:8">
      <c r="A2632" s="483" t="s">
        <v>7945</v>
      </c>
      <c r="C2632" s="483">
        <v>8608</v>
      </c>
      <c r="H2632" s="483" t="s">
        <v>7946</v>
      </c>
    </row>
    <row r="2633" spans="1:8">
      <c r="A2633" s="483" t="s">
        <v>7947</v>
      </c>
      <c r="C2633" s="483">
        <v>5000</v>
      </c>
      <c r="H2633" s="483" t="s">
        <v>7767</v>
      </c>
    </row>
    <row r="2634" spans="1:8">
      <c r="A2634" s="483" t="s">
        <v>7947</v>
      </c>
      <c r="D2634" s="483">
        <v>5000</v>
      </c>
      <c r="F2634" s="483">
        <v>7050</v>
      </c>
      <c r="H2634" s="483" t="s">
        <v>7767</v>
      </c>
    </row>
    <row r="2635" spans="1:8">
      <c r="A2635" s="483" t="s">
        <v>7947</v>
      </c>
      <c r="E2635" s="329">
        <v>121</v>
      </c>
      <c r="F2635" s="329">
        <v>6929</v>
      </c>
      <c r="G2635" s="483" t="s">
        <v>7756</v>
      </c>
      <c r="H2635" s="483" t="s">
        <v>7948</v>
      </c>
    </row>
    <row r="2636" spans="1:8">
      <c r="A2636" s="483" t="s">
        <v>7947</v>
      </c>
      <c r="E2636" s="483">
        <v>1020</v>
      </c>
      <c r="F2636" s="483">
        <v>5909</v>
      </c>
      <c r="G2636" s="483" t="s">
        <v>7756</v>
      </c>
      <c r="H2636" s="483" t="s">
        <v>7949</v>
      </c>
    </row>
    <row r="2637" spans="1:8">
      <c r="A2637" s="483" t="s">
        <v>7950</v>
      </c>
      <c r="E2637" s="329">
        <v>375</v>
      </c>
      <c r="F2637" s="329">
        <v>5534</v>
      </c>
      <c r="G2637" s="483" t="s">
        <v>7777</v>
      </c>
      <c r="H2637" s="483" t="s">
        <v>7951</v>
      </c>
    </row>
    <row r="2638" spans="1:8">
      <c r="A2638" s="483" t="s">
        <v>7950</v>
      </c>
      <c r="E2638" s="329">
        <v>405</v>
      </c>
      <c r="F2638" s="329">
        <v>5129</v>
      </c>
      <c r="G2638" s="483" t="s">
        <v>7777</v>
      </c>
      <c r="H2638" s="483" t="s">
        <v>7951</v>
      </c>
    </row>
    <row r="2639" spans="1:8">
      <c r="A2639" s="483" t="s">
        <v>7952</v>
      </c>
      <c r="E2639" s="329">
        <v>120</v>
      </c>
      <c r="F2639" s="329">
        <v>5009</v>
      </c>
      <c r="G2639" s="483" t="s">
        <v>7777</v>
      </c>
      <c r="H2639" s="483" t="s">
        <v>7953</v>
      </c>
    </row>
    <row r="2640" spans="1:8">
      <c r="A2640" s="483" t="s">
        <v>7952</v>
      </c>
      <c r="E2640" s="329">
        <v>235</v>
      </c>
      <c r="F2640" s="329">
        <v>4774</v>
      </c>
      <c r="G2640" s="483" t="s">
        <v>7777</v>
      </c>
      <c r="H2640" s="483" t="s">
        <v>7954</v>
      </c>
    </row>
    <row r="2641" spans="1:8">
      <c r="A2641" s="483" t="s">
        <v>7952</v>
      </c>
      <c r="E2641" s="329">
        <v>165</v>
      </c>
      <c r="F2641" s="329">
        <v>4609</v>
      </c>
      <c r="G2641" s="483" t="s">
        <v>7777</v>
      </c>
      <c r="H2641" s="483" t="s">
        <v>7953</v>
      </c>
    </row>
    <row r="2642" spans="1:8">
      <c r="E2642" s="329"/>
      <c r="F2642" s="329"/>
      <c r="H2642" s="487" t="s">
        <v>7955</v>
      </c>
    </row>
    <row r="2643" spans="1:8">
      <c r="A2643" s="483" t="s">
        <v>7956</v>
      </c>
      <c r="E2643" s="329">
        <v>1205</v>
      </c>
      <c r="F2643" s="329">
        <v>3404</v>
      </c>
      <c r="G2643" s="483" t="s">
        <v>7764</v>
      </c>
      <c r="H2643" s="483" t="s">
        <v>7957</v>
      </c>
    </row>
    <row r="2644" spans="1:8">
      <c r="A2644" s="483" t="s">
        <v>7956</v>
      </c>
      <c r="E2644" s="329">
        <v>187</v>
      </c>
      <c r="F2644" s="329">
        <v>3217</v>
      </c>
      <c r="G2644" s="329" t="s">
        <v>7780</v>
      </c>
      <c r="H2644" s="483" t="s">
        <v>7958</v>
      </c>
    </row>
    <row r="2645" spans="1:8">
      <c r="A2645" s="483" t="s">
        <v>7959</v>
      </c>
      <c r="E2645" s="329">
        <v>280</v>
      </c>
      <c r="F2645" s="329">
        <v>2937</v>
      </c>
      <c r="G2645" s="483" t="s">
        <v>7777</v>
      </c>
      <c r="H2645" s="483" t="s">
        <v>7951</v>
      </c>
    </row>
    <row r="2646" spans="1:8">
      <c r="A2646" s="483" t="s">
        <v>7959</v>
      </c>
      <c r="E2646" s="329">
        <v>275</v>
      </c>
      <c r="F2646" s="329">
        <v>2662</v>
      </c>
      <c r="G2646" s="483" t="s">
        <v>7777</v>
      </c>
      <c r="H2646" s="483" t="s">
        <v>7953</v>
      </c>
    </row>
    <row r="2647" spans="1:8">
      <c r="A2647" s="483" t="s">
        <v>7960</v>
      </c>
      <c r="E2647" s="329">
        <v>30</v>
      </c>
      <c r="F2647" s="329">
        <v>2632</v>
      </c>
      <c r="G2647" s="483" t="s">
        <v>7756</v>
      </c>
      <c r="H2647" s="483" t="s">
        <v>7961</v>
      </c>
    </row>
    <row r="2648" spans="1:8">
      <c r="A2648" s="483" t="s">
        <v>7962</v>
      </c>
      <c r="E2648" s="329">
        <v>30</v>
      </c>
      <c r="F2648" s="329">
        <v>2602</v>
      </c>
      <c r="G2648" s="483" t="s">
        <v>7756</v>
      </c>
      <c r="H2648" s="483" t="s">
        <v>7963</v>
      </c>
    </row>
    <row r="2649" spans="1:8" ht="32.4">
      <c r="A2649" s="483" t="s">
        <v>7962</v>
      </c>
      <c r="C2649" s="483">
        <v>50000</v>
      </c>
      <c r="H2649" s="486" t="s">
        <v>7964</v>
      </c>
    </row>
    <row r="2650" spans="1:8">
      <c r="A2650" s="483" t="s">
        <v>7965</v>
      </c>
      <c r="C2650" s="483">
        <v>17000</v>
      </c>
      <c r="H2650" s="483" t="s">
        <v>7966</v>
      </c>
    </row>
    <row r="2651" spans="1:8">
      <c r="A2651" s="483" t="s">
        <v>7967</v>
      </c>
      <c r="E2651" s="483">
        <v>149</v>
      </c>
      <c r="F2651" s="329">
        <v>2453</v>
      </c>
      <c r="G2651" s="483" t="s">
        <v>7768</v>
      </c>
      <c r="H2651" s="483" t="s">
        <v>7806</v>
      </c>
    </row>
    <row r="2652" spans="1:8">
      <c r="A2652" s="483" t="s">
        <v>7968</v>
      </c>
      <c r="E2652" s="329">
        <v>5</v>
      </c>
      <c r="F2652" s="329">
        <v>2448</v>
      </c>
      <c r="G2652" s="483" t="s">
        <v>7768</v>
      </c>
      <c r="H2652" s="483" t="s">
        <v>7969</v>
      </c>
    </row>
    <row r="2653" spans="1:8">
      <c r="A2653" s="483" t="s">
        <v>7968</v>
      </c>
      <c r="D2653" s="483">
        <v>5000</v>
      </c>
      <c r="E2653" s="329"/>
      <c r="F2653" s="329">
        <v>7448</v>
      </c>
      <c r="H2653" s="483" t="s">
        <v>7767</v>
      </c>
    </row>
    <row r="2654" spans="1:8">
      <c r="A2654" s="483" t="s">
        <v>7968</v>
      </c>
      <c r="E2654" s="483">
        <v>1300</v>
      </c>
      <c r="F2654" s="329">
        <v>6148</v>
      </c>
      <c r="H2654" s="483" t="s">
        <v>7970</v>
      </c>
    </row>
    <row r="2655" spans="1:8">
      <c r="A2655" s="483" t="s">
        <v>7968</v>
      </c>
      <c r="E2655" s="483">
        <v>900</v>
      </c>
      <c r="F2655" s="329">
        <v>5248</v>
      </c>
      <c r="H2655" s="483" t="s">
        <v>7971</v>
      </c>
    </row>
    <row r="2656" spans="1:8">
      <c r="A2656" s="483" t="s">
        <v>7968</v>
      </c>
      <c r="E2656" s="483">
        <v>500</v>
      </c>
      <c r="F2656" s="329">
        <v>4748</v>
      </c>
      <c r="H2656" s="483" t="s">
        <v>7972</v>
      </c>
    </row>
    <row r="2657" spans="1:8">
      <c r="A2657" s="483" t="s">
        <v>7968</v>
      </c>
      <c r="E2657" s="329">
        <v>110</v>
      </c>
      <c r="F2657" s="329">
        <v>4638</v>
      </c>
      <c r="G2657" s="483" t="s">
        <v>7777</v>
      </c>
      <c r="H2657" s="483" t="s">
        <v>7973</v>
      </c>
    </row>
    <row r="2658" spans="1:8">
      <c r="A2658" s="483" t="s">
        <v>7968</v>
      </c>
      <c r="E2658" s="329">
        <v>95</v>
      </c>
      <c r="F2658" s="329">
        <v>4543</v>
      </c>
      <c r="G2658" s="483" t="s">
        <v>7777</v>
      </c>
      <c r="H2658" s="483" t="s">
        <v>7974</v>
      </c>
    </row>
    <row r="2659" spans="1:8">
      <c r="A2659" s="483" t="s">
        <v>7975</v>
      </c>
      <c r="E2659" s="329">
        <v>110</v>
      </c>
      <c r="F2659" s="329">
        <v>4433</v>
      </c>
      <c r="G2659" s="483" t="s">
        <v>7777</v>
      </c>
      <c r="H2659" s="483" t="s">
        <v>7976</v>
      </c>
    </row>
    <row r="2660" spans="1:8">
      <c r="A2660" s="483" t="s">
        <v>7975</v>
      </c>
      <c r="E2660" s="329">
        <v>121</v>
      </c>
      <c r="F2660" s="329">
        <v>4312</v>
      </c>
      <c r="G2660" s="483" t="s">
        <v>7756</v>
      </c>
      <c r="H2660" s="483" t="s">
        <v>7977</v>
      </c>
    </row>
    <row r="2661" spans="1:8">
      <c r="A2661" s="483" t="s">
        <v>7978</v>
      </c>
      <c r="C2661" s="483">
        <v>41609</v>
      </c>
      <c r="H2661" s="483" t="s">
        <v>7979</v>
      </c>
    </row>
    <row r="2662" spans="1:8">
      <c r="A2662" s="483" t="s">
        <v>7980</v>
      </c>
      <c r="E2662" s="483">
        <v>220</v>
      </c>
      <c r="F2662" s="329">
        <v>4092</v>
      </c>
      <c r="G2662" s="483" t="s">
        <v>7760</v>
      </c>
      <c r="H2662" s="483" t="s">
        <v>7981</v>
      </c>
    </row>
    <row r="2663" spans="1:8">
      <c r="A2663" s="483" t="s">
        <v>7982</v>
      </c>
      <c r="E2663" s="483">
        <v>300</v>
      </c>
      <c r="F2663" s="483">
        <v>3792</v>
      </c>
      <c r="G2663" s="483" t="s">
        <v>7861</v>
      </c>
      <c r="H2663" s="483" t="s">
        <v>7862</v>
      </c>
    </row>
    <row r="2664" spans="1:8">
      <c r="A2664" s="483" t="s">
        <v>7983</v>
      </c>
      <c r="E2664" s="329">
        <v>200</v>
      </c>
      <c r="F2664" s="329">
        <v>3592</v>
      </c>
      <c r="G2664" s="483" t="s">
        <v>7777</v>
      </c>
      <c r="H2664" s="483" t="s">
        <v>7984</v>
      </c>
    </row>
    <row r="2665" spans="1:8">
      <c r="A2665" s="483" t="s">
        <v>7983</v>
      </c>
      <c r="E2665" s="329">
        <v>280</v>
      </c>
      <c r="F2665" s="329">
        <v>3312</v>
      </c>
      <c r="G2665" s="483" t="s">
        <v>7777</v>
      </c>
      <c r="H2665" s="483" t="s">
        <v>7984</v>
      </c>
    </row>
    <row r="2666" spans="1:8">
      <c r="A2666" s="483" t="s">
        <v>7983</v>
      </c>
      <c r="E2666" s="329">
        <v>1205</v>
      </c>
      <c r="F2666" s="329">
        <v>2107</v>
      </c>
      <c r="G2666" s="483" t="s">
        <v>7764</v>
      </c>
      <c r="H2666" s="483" t="s">
        <v>7985</v>
      </c>
    </row>
    <row r="2667" spans="1:8">
      <c r="A2667" s="483" t="s">
        <v>7986</v>
      </c>
      <c r="E2667" s="329">
        <v>18</v>
      </c>
      <c r="F2667" s="329">
        <v>2089</v>
      </c>
      <c r="G2667" s="483" t="s">
        <v>7768</v>
      </c>
      <c r="H2667" s="483" t="s">
        <v>7987</v>
      </c>
    </row>
    <row r="2668" spans="1:8">
      <c r="A2668" s="483" t="s">
        <v>7986</v>
      </c>
      <c r="E2668" s="329">
        <v>248</v>
      </c>
      <c r="F2668" s="329">
        <v>1841</v>
      </c>
      <c r="G2668" s="483" t="s">
        <v>7775</v>
      </c>
      <c r="H2668" s="329" t="s">
        <v>7800</v>
      </c>
    </row>
    <row r="2669" spans="1:8">
      <c r="A2669" s="483" t="s">
        <v>7986</v>
      </c>
      <c r="E2669" s="329">
        <v>32</v>
      </c>
      <c r="F2669" s="329">
        <v>1809</v>
      </c>
      <c r="G2669" s="483" t="s">
        <v>7777</v>
      </c>
      <c r="H2669" s="483" t="s">
        <v>7988</v>
      </c>
    </row>
    <row r="2670" spans="1:8">
      <c r="A2670" s="483" t="s">
        <v>7989</v>
      </c>
      <c r="C2670" s="483">
        <v>17000</v>
      </c>
      <c r="H2670" s="483" t="s">
        <v>7990</v>
      </c>
    </row>
    <row r="2671" spans="1:8">
      <c r="A2671" s="483" t="s">
        <v>7991</v>
      </c>
      <c r="C2671" s="483">
        <v>18613</v>
      </c>
      <c r="H2671" s="483" t="s">
        <v>7992</v>
      </c>
    </row>
    <row r="2672" spans="1:8">
      <c r="A2672" s="483" t="s">
        <v>7993</v>
      </c>
      <c r="C2672" s="483">
        <v>30723</v>
      </c>
      <c r="H2672" s="483" t="s">
        <v>7994</v>
      </c>
    </row>
    <row r="2673" spans="1:8">
      <c r="A2673" s="483" t="s">
        <v>7993</v>
      </c>
      <c r="C2673" s="483">
        <v>25318</v>
      </c>
      <c r="H2673" s="483" t="s">
        <v>7995</v>
      </c>
    </row>
    <row r="2674" spans="1:8">
      <c r="A2674" s="483" t="s">
        <v>7993</v>
      </c>
      <c r="C2674" s="483">
        <v>61326</v>
      </c>
      <c r="H2674" s="483" t="s">
        <v>7996</v>
      </c>
    </row>
    <row r="2675" spans="1:8">
      <c r="A2675" s="483" t="s">
        <v>7993</v>
      </c>
      <c r="C2675" s="483">
        <v>15000</v>
      </c>
      <c r="H2675" s="483" t="s">
        <v>7997</v>
      </c>
    </row>
    <row r="2676" spans="1:8">
      <c r="A2676" s="483" t="s">
        <v>7998</v>
      </c>
      <c r="E2676" s="483">
        <v>57</v>
      </c>
      <c r="F2676" s="329">
        <v>1752</v>
      </c>
      <c r="G2676" s="483" t="s">
        <v>7760</v>
      </c>
      <c r="H2676" s="483" t="s">
        <v>7999</v>
      </c>
    </row>
    <row r="2677" spans="1:8">
      <c r="A2677" s="483" t="s">
        <v>8000</v>
      </c>
      <c r="E2677" s="329">
        <v>45</v>
      </c>
      <c r="F2677" s="329">
        <v>1707</v>
      </c>
      <c r="G2677" s="483" t="s">
        <v>7756</v>
      </c>
      <c r="H2677" s="483" t="s">
        <v>8001</v>
      </c>
    </row>
    <row r="2678" spans="1:8">
      <c r="A2678" s="483" t="s">
        <v>8002</v>
      </c>
      <c r="E2678" s="329">
        <v>7</v>
      </c>
      <c r="F2678" s="329">
        <v>1700</v>
      </c>
      <c r="G2678" s="483" t="s">
        <v>7756</v>
      </c>
      <c r="H2678" s="483" t="s">
        <v>8003</v>
      </c>
    </row>
    <row r="2679" spans="1:8">
      <c r="A2679" s="483" t="s">
        <v>8004</v>
      </c>
      <c r="D2679" s="483">
        <v>5000</v>
      </c>
      <c r="E2679" s="329"/>
      <c r="F2679" s="329">
        <v>6700</v>
      </c>
      <c r="H2679" s="483" t="s">
        <v>7767</v>
      </c>
    </row>
    <row r="2680" spans="1:8">
      <c r="A2680" s="483" t="s">
        <v>8004</v>
      </c>
      <c r="E2680" s="329">
        <v>1205</v>
      </c>
      <c r="F2680" s="329">
        <v>5495</v>
      </c>
      <c r="G2680" s="483" t="s">
        <v>7764</v>
      </c>
      <c r="H2680" s="483" t="s">
        <v>8005</v>
      </c>
    </row>
    <row r="2681" spans="1:8">
      <c r="A2681" s="483" t="s">
        <v>8006</v>
      </c>
      <c r="E2681" s="329">
        <v>300</v>
      </c>
      <c r="F2681" s="329">
        <v>5195</v>
      </c>
      <c r="H2681" s="483" t="s">
        <v>8007</v>
      </c>
    </row>
    <row r="2682" spans="1:8">
      <c r="A2682" s="483" t="s">
        <v>8006</v>
      </c>
      <c r="E2682" s="329">
        <v>35</v>
      </c>
      <c r="F2682" s="329">
        <v>5160</v>
      </c>
      <c r="G2682" s="483" t="s">
        <v>7756</v>
      </c>
      <c r="H2682" s="483" t="s">
        <v>8008</v>
      </c>
    </row>
    <row r="2683" spans="1:8">
      <c r="A2683" s="483" t="s">
        <v>8009</v>
      </c>
      <c r="E2683" s="329">
        <v>35</v>
      </c>
      <c r="F2683" s="329">
        <v>5125</v>
      </c>
      <c r="G2683" s="483" t="s">
        <v>7756</v>
      </c>
      <c r="H2683" s="483" t="s">
        <v>8010</v>
      </c>
    </row>
    <row r="2684" spans="1:8">
      <c r="A2684" s="483" t="s">
        <v>8009</v>
      </c>
      <c r="E2684" s="329">
        <v>199</v>
      </c>
      <c r="F2684" s="329">
        <v>4926</v>
      </c>
      <c r="G2684" s="329" t="s">
        <v>7780</v>
      </c>
      <c r="H2684" s="483" t="s">
        <v>8011</v>
      </c>
    </row>
    <row r="2685" spans="1:8">
      <c r="A2685" s="483" t="s">
        <v>8009</v>
      </c>
      <c r="E2685" s="483">
        <v>264</v>
      </c>
      <c r="F2685" s="329">
        <v>4662</v>
      </c>
      <c r="G2685" s="483" t="s">
        <v>7760</v>
      </c>
      <c r="H2685" s="483" t="s">
        <v>8012</v>
      </c>
    </row>
    <row r="2686" spans="1:8">
      <c r="A2686" s="483" t="s">
        <v>8013</v>
      </c>
      <c r="E2686" s="329">
        <v>35</v>
      </c>
      <c r="F2686" s="329">
        <v>4627</v>
      </c>
      <c r="G2686" s="483" t="s">
        <v>7756</v>
      </c>
      <c r="H2686" s="483" t="s">
        <v>8014</v>
      </c>
    </row>
    <row r="2687" spans="1:8">
      <c r="A2687" s="483" t="s">
        <v>8015</v>
      </c>
      <c r="C2687" s="483">
        <v>17000</v>
      </c>
      <c r="H2687" s="483" t="s">
        <v>8016</v>
      </c>
    </row>
    <row r="2688" spans="1:8">
      <c r="A2688" s="483" t="s">
        <v>8017</v>
      </c>
      <c r="E2688" s="329">
        <v>250</v>
      </c>
      <c r="F2688" s="329">
        <v>4377</v>
      </c>
      <c r="G2688" s="483" t="s">
        <v>7777</v>
      </c>
      <c r="H2688" s="483" t="s">
        <v>8018</v>
      </c>
    </row>
    <row r="2689" spans="1:8">
      <c r="A2689" s="483" t="s">
        <v>8017</v>
      </c>
      <c r="E2689" s="329">
        <v>25</v>
      </c>
      <c r="F2689" s="329">
        <v>4352</v>
      </c>
      <c r="G2689" s="483" t="s">
        <v>7777</v>
      </c>
      <c r="H2689" s="483" t="s">
        <v>8019</v>
      </c>
    </row>
    <row r="2690" spans="1:8">
      <c r="A2690" s="483" t="s">
        <v>8020</v>
      </c>
      <c r="C2690" s="483">
        <v>25318</v>
      </c>
      <c r="H2690" s="483" t="s">
        <v>8021</v>
      </c>
    </row>
    <row r="2691" spans="1:8">
      <c r="A2691" s="483" t="s">
        <v>8020</v>
      </c>
      <c r="C2691" s="483">
        <v>61326</v>
      </c>
      <c r="H2691" s="483" t="s">
        <v>8022</v>
      </c>
    </row>
    <row r="2692" spans="1:8">
      <c r="A2692" s="483" t="s">
        <v>8020</v>
      </c>
      <c r="C2692" s="483">
        <v>34800</v>
      </c>
      <c r="H2692" s="483" t="s">
        <v>8023</v>
      </c>
    </row>
    <row r="2693" spans="1:8">
      <c r="A2693" s="483" t="s">
        <v>8020</v>
      </c>
      <c r="C2693" s="483">
        <v>2412</v>
      </c>
      <c r="H2693" s="483" t="s">
        <v>8024</v>
      </c>
    </row>
    <row r="2694" spans="1:8">
      <c r="A2694" s="483" t="s">
        <v>8020</v>
      </c>
      <c r="C2694" s="483">
        <v>10047</v>
      </c>
      <c r="H2694" s="483" t="s">
        <v>8025</v>
      </c>
    </row>
    <row r="2695" spans="1:8">
      <c r="A2695" s="483" t="s">
        <v>8026</v>
      </c>
      <c r="E2695" s="329">
        <v>32</v>
      </c>
      <c r="F2695" s="329">
        <v>4320</v>
      </c>
      <c r="G2695" s="483" t="s">
        <v>7777</v>
      </c>
      <c r="H2695" s="483" t="s">
        <v>8027</v>
      </c>
    </row>
    <row r="2696" spans="1:8">
      <c r="A2696" s="483" t="s">
        <v>8026</v>
      </c>
      <c r="E2696" s="329">
        <v>187</v>
      </c>
      <c r="F2696" s="329">
        <v>4133</v>
      </c>
      <c r="G2696" s="483" t="s">
        <v>7775</v>
      </c>
      <c r="H2696" s="483" t="s">
        <v>8028</v>
      </c>
    </row>
    <row r="2697" spans="1:8">
      <c r="A2697" s="483" t="s">
        <v>8026</v>
      </c>
      <c r="E2697" s="329">
        <v>155</v>
      </c>
      <c r="F2697" s="329">
        <v>3978</v>
      </c>
      <c r="G2697" s="483" t="s">
        <v>7775</v>
      </c>
      <c r="H2697" s="483" t="s">
        <v>8029</v>
      </c>
    </row>
    <row r="2698" spans="1:8">
      <c r="A2698" s="483" t="s">
        <v>8030</v>
      </c>
      <c r="E2698" s="329">
        <v>65</v>
      </c>
      <c r="F2698" s="329">
        <v>3913</v>
      </c>
      <c r="G2698" s="483" t="s">
        <v>7775</v>
      </c>
      <c r="H2698" s="483" t="s">
        <v>8029</v>
      </c>
    </row>
    <row r="2699" spans="1:8">
      <c r="A2699" s="483" t="s">
        <v>8030</v>
      </c>
      <c r="E2699" s="329">
        <v>100</v>
      </c>
      <c r="F2699" s="329">
        <v>3813</v>
      </c>
      <c r="G2699" s="483" t="s">
        <v>7777</v>
      </c>
      <c r="H2699" s="483" t="s">
        <v>8031</v>
      </c>
    </row>
    <row r="2700" spans="1:8">
      <c r="A2700" s="483" t="s">
        <v>8032</v>
      </c>
      <c r="C2700" s="483">
        <v>9250</v>
      </c>
      <c r="H2700" s="483" t="s">
        <v>8033</v>
      </c>
    </row>
    <row r="2701" spans="1:8">
      <c r="A2701" s="483" t="s">
        <v>8034</v>
      </c>
      <c r="E2701" s="329">
        <v>200</v>
      </c>
      <c r="F2701" s="329">
        <v>3613</v>
      </c>
      <c r="G2701" s="483" t="s">
        <v>7777</v>
      </c>
      <c r="H2701" s="483" t="s">
        <v>8035</v>
      </c>
    </row>
    <row r="2702" spans="1:8">
      <c r="A2702" s="483" t="s">
        <v>8034</v>
      </c>
      <c r="E2702" s="329">
        <v>195</v>
      </c>
      <c r="F2702" s="329">
        <v>3418</v>
      </c>
      <c r="G2702" s="483" t="s">
        <v>7777</v>
      </c>
      <c r="H2702" s="483" t="s">
        <v>8035</v>
      </c>
    </row>
    <row r="2703" spans="1:8">
      <c r="A2703" s="483" t="s">
        <v>8036</v>
      </c>
      <c r="E2703" s="329">
        <v>1205</v>
      </c>
      <c r="F2703" s="329">
        <v>2213</v>
      </c>
      <c r="G2703" s="483" t="s">
        <v>7764</v>
      </c>
      <c r="H2703" s="483" t="s">
        <v>8037</v>
      </c>
    </row>
    <row r="2704" spans="1:8">
      <c r="A2704" s="483" t="s">
        <v>8038</v>
      </c>
      <c r="C2704" s="483">
        <v>200030</v>
      </c>
      <c r="E2704" s="484"/>
      <c r="F2704" s="484"/>
      <c r="G2704" s="484"/>
      <c r="H2704" s="329" t="s">
        <v>8039</v>
      </c>
    </row>
    <row r="2705" spans="1:8">
      <c r="A2705" s="483" t="s">
        <v>8038</v>
      </c>
      <c r="E2705" s="329">
        <v>18</v>
      </c>
      <c r="F2705" s="329">
        <v>2195</v>
      </c>
      <c r="G2705" s="483" t="s">
        <v>7768</v>
      </c>
      <c r="H2705" s="483" t="s">
        <v>8040</v>
      </c>
    </row>
    <row r="2706" spans="1:8">
      <c r="A2706" s="483" t="s">
        <v>8038</v>
      </c>
      <c r="E2706" s="329">
        <v>200</v>
      </c>
      <c r="F2706" s="329">
        <v>1995</v>
      </c>
      <c r="G2706" s="483" t="s">
        <v>7777</v>
      </c>
      <c r="H2706" s="483" t="s">
        <v>8041</v>
      </c>
    </row>
    <row r="2707" spans="1:8">
      <c r="A2707" s="483" t="s">
        <v>8042</v>
      </c>
      <c r="C2707" s="483">
        <v>17000</v>
      </c>
      <c r="H2707" s="483" t="s">
        <v>8043</v>
      </c>
    </row>
    <row r="2708" spans="1:8">
      <c r="A2708" s="483" t="s">
        <v>8042</v>
      </c>
      <c r="E2708" s="329">
        <v>10</v>
      </c>
      <c r="F2708" s="329">
        <v>1985</v>
      </c>
      <c r="G2708" s="483" t="s">
        <v>7756</v>
      </c>
      <c r="H2708" s="483" t="s">
        <v>8044</v>
      </c>
    </row>
    <row r="2709" spans="1:8">
      <c r="A2709" s="483" t="s">
        <v>8045</v>
      </c>
      <c r="E2709" s="329">
        <v>305</v>
      </c>
      <c r="F2709" s="329">
        <v>1680</v>
      </c>
      <c r="G2709" s="483" t="s">
        <v>7777</v>
      </c>
      <c r="H2709" s="483" t="s">
        <v>8046</v>
      </c>
    </row>
    <row r="2710" spans="1:8">
      <c r="A2710" s="483" t="s">
        <v>8045</v>
      </c>
      <c r="E2710" s="329">
        <v>295</v>
      </c>
      <c r="F2710" s="329">
        <v>1385</v>
      </c>
      <c r="G2710" s="483" t="s">
        <v>7777</v>
      </c>
      <c r="H2710" s="483" t="s">
        <v>8046</v>
      </c>
    </row>
    <row r="2711" spans="1:8">
      <c r="A2711" s="483" t="s">
        <v>8047</v>
      </c>
      <c r="C2711" s="483">
        <v>25318</v>
      </c>
      <c r="H2711" s="483" t="s">
        <v>8048</v>
      </c>
    </row>
    <row r="2712" spans="1:8">
      <c r="A2712" s="483" t="s">
        <v>8047</v>
      </c>
      <c r="C2712" s="483">
        <v>61326</v>
      </c>
      <c r="H2712" s="483" t="s">
        <v>8049</v>
      </c>
    </row>
    <row r="2713" spans="1:8">
      <c r="A2713" s="483" t="s">
        <v>8050</v>
      </c>
      <c r="C2713" s="483">
        <v>8556</v>
      </c>
      <c r="H2713" s="483" t="s">
        <v>8051</v>
      </c>
    </row>
    <row r="2714" spans="1:8">
      <c r="A2714" s="483" t="s">
        <v>8052</v>
      </c>
      <c r="C2714" s="483">
        <v>33182</v>
      </c>
      <c r="H2714" s="483" t="s">
        <v>8053</v>
      </c>
    </row>
    <row r="2715" spans="1:8">
      <c r="A2715" s="483" t="s">
        <v>8052</v>
      </c>
      <c r="E2715" s="329">
        <v>50</v>
      </c>
      <c r="F2715" s="329">
        <v>1335</v>
      </c>
      <c r="G2715" s="483" t="s">
        <v>7756</v>
      </c>
      <c r="H2715" s="483" t="s">
        <v>8054</v>
      </c>
    </row>
    <row r="2716" spans="1:8" ht="97.2">
      <c r="A2716" s="483" t="s">
        <v>8055</v>
      </c>
      <c r="C2716" s="483">
        <v>20000</v>
      </c>
      <c r="E2716" s="329"/>
      <c r="F2716" s="329"/>
      <c r="H2716" s="488" t="s">
        <v>8056</v>
      </c>
    </row>
    <row r="2717" spans="1:8">
      <c r="A2717" s="483" t="s">
        <v>8057</v>
      </c>
      <c r="D2717" s="483">
        <v>5000</v>
      </c>
      <c r="E2717" s="329"/>
      <c r="F2717" s="329">
        <v>6335</v>
      </c>
      <c r="H2717" s="483" t="s">
        <v>7767</v>
      </c>
    </row>
    <row r="2718" spans="1:8">
      <c r="A2718" s="483" t="s">
        <v>8058</v>
      </c>
      <c r="E2718" s="329">
        <v>192</v>
      </c>
      <c r="F2718" s="329">
        <v>6143</v>
      </c>
      <c r="G2718" s="329" t="s">
        <v>7780</v>
      </c>
      <c r="H2718" s="483" t="s">
        <v>8059</v>
      </c>
    </row>
    <row r="2719" spans="1:8">
      <c r="A2719" s="483" t="s">
        <v>8060</v>
      </c>
      <c r="E2719" s="329">
        <v>1205</v>
      </c>
      <c r="F2719" s="329">
        <v>4938</v>
      </c>
      <c r="G2719" s="483" t="s">
        <v>7764</v>
      </c>
      <c r="H2719" s="483" t="s">
        <v>8061</v>
      </c>
    </row>
    <row r="2720" spans="1:8">
      <c r="A2720" s="483" t="s">
        <v>8062</v>
      </c>
      <c r="E2720" s="329">
        <v>330</v>
      </c>
      <c r="F2720" s="329">
        <v>4608</v>
      </c>
      <c r="G2720" s="483" t="s">
        <v>7777</v>
      </c>
      <c r="H2720" s="483" t="s">
        <v>8063</v>
      </c>
    </row>
    <row r="2721" spans="1:8">
      <c r="A2721" s="483" t="s">
        <v>8062</v>
      </c>
      <c r="E2721" s="329">
        <v>345</v>
      </c>
      <c r="F2721" s="329">
        <v>4263</v>
      </c>
      <c r="G2721" s="483" t="s">
        <v>7777</v>
      </c>
      <c r="H2721" s="483" t="s">
        <v>8063</v>
      </c>
    </row>
    <row r="2722" spans="1:8">
      <c r="A2722" s="483" t="s">
        <v>8064</v>
      </c>
      <c r="C2722" s="483">
        <v>1560</v>
      </c>
      <c r="H2722" s="483" t="s">
        <v>8065</v>
      </c>
    </row>
    <row r="2723" spans="1:8">
      <c r="A2723" s="483" t="s">
        <v>8064</v>
      </c>
      <c r="C2723" s="483">
        <v>12390</v>
      </c>
      <c r="H2723" s="483" t="s">
        <v>8066</v>
      </c>
    </row>
    <row r="2724" spans="1:8">
      <c r="A2724" s="483" t="s">
        <v>8067</v>
      </c>
      <c r="E2724" s="329">
        <v>36</v>
      </c>
      <c r="F2724" s="329">
        <v>4227</v>
      </c>
      <c r="G2724" s="483" t="s">
        <v>7760</v>
      </c>
      <c r="H2724" s="483" t="s">
        <v>8068</v>
      </c>
    </row>
    <row r="2725" spans="1:8">
      <c r="A2725" s="483" t="s">
        <v>8069</v>
      </c>
      <c r="E2725" s="483">
        <v>72</v>
      </c>
      <c r="F2725" s="483">
        <v>4155</v>
      </c>
      <c r="G2725" s="483" t="s">
        <v>7756</v>
      </c>
      <c r="H2725" s="483" t="s">
        <v>8070</v>
      </c>
    </row>
    <row r="2726" spans="1:8">
      <c r="A2726" s="483" t="s">
        <v>8026</v>
      </c>
      <c r="E2726" s="329">
        <v>840</v>
      </c>
      <c r="F2726" s="329">
        <v>3315</v>
      </c>
      <c r="G2726" s="483" t="s">
        <v>7775</v>
      </c>
      <c r="H2726" s="483" t="s">
        <v>8071</v>
      </c>
    </row>
    <row r="2727" spans="1:8">
      <c r="A2727" s="483" t="s">
        <v>8072</v>
      </c>
      <c r="E2727" s="483">
        <v>30</v>
      </c>
      <c r="F2727" s="329">
        <v>3285</v>
      </c>
      <c r="G2727" s="483" t="s">
        <v>7756</v>
      </c>
      <c r="H2727" s="483" t="s">
        <v>8073</v>
      </c>
    </row>
    <row r="2728" spans="1:8">
      <c r="A2728" s="483" t="s">
        <v>8074</v>
      </c>
      <c r="E2728" s="329">
        <v>1205</v>
      </c>
      <c r="F2728" s="329">
        <v>2080</v>
      </c>
      <c r="G2728" s="483" t="s">
        <v>7764</v>
      </c>
      <c r="H2728" s="483" t="s">
        <v>8075</v>
      </c>
    </row>
    <row r="2729" spans="1:8">
      <c r="A2729" s="483" t="s">
        <v>8076</v>
      </c>
      <c r="E2729" s="329">
        <v>57</v>
      </c>
      <c r="F2729" s="329">
        <v>2023</v>
      </c>
      <c r="G2729" s="483" t="s">
        <v>7760</v>
      </c>
      <c r="H2729" s="483" t="s">
        <v>8077</v>
      </c>
    </row>
    <row r="2730" spans="1:8">
      <c r="A2730" s="483" t="s">
        <v>8076</v>
      </c>
      <c r="E2730" s="483">
        <v>52</v>
      </c>
      <c r="F2730" s="329">
        <v>1971</v>
      </c>
      <c r="G2730" s="483" t="s">
        <v>7756</v>
      </c>
      <c r="H2730" s="483" t="s">
        <v>8078</v>
      </c>
    </row>
    <row r="2731" spans="1:8">
      <c r="A2731" s="483" t="s">
        <v>8076</v>
      </c>
      <c r="E2731" s="483">
        <v>250</v>
      </c>
      <c r="F2731" s="329">
        <v>1721</v>
      </c>
      <c r="G2731" s="483" t="s">
        <v>7756</v>
      </c>
      <c r="H2731" s="483" t="s">
        <v>8079</v>
      </c>
    </row>
    <row r="2732" spans="1:8">
      <c r="A2732" s="483" t="s">
        <v>8080</v>
      </c>
      <c r="E2732" s="483">
        <v>30</v>
      </c>
      <c r="F2732" s="329">
        <v>1691</v>
      </c>
      <c r="G2732" s="483" t="s">
        <v>7756</v>
      </c>
      <c r="H2732" s="483" t="s">
        <v>8081</v>
      </c>
    </row>
    <row r="2733" spans="1:8">
      <c r="A2733" s="483" t="s">
        <v>8080</v>
      </c>
      <c r="E2733" s="329">
        <v>18</v>
      </c>
      <c r="F2733" s="329">
        <v>1673</v>
      </c>
      <c r="G2733" s="483" t="s">
        <v>7768</v>
      </c>
      <c r="H2733" s="483" t="s">
        <v>8082</v>
      </c>
    </row>
    <row r="2734" spans="1:8">
      <c r="A2734" s="483" t="s">
        <v>8083</v>
      </c>
      <c r="C2734" s="483">
        <v>17000</v>
      </c>
      <c r="H2734" s="483" t="s">
        <v>8084</v>
      </c>
    </row>
    <row r="2735" spans="1:8">
      <c r="A2735" s="483" t="s">
        <v>8085</v>
      </c>
      <c r="C2735" s="483">
        <v>24508</v>
      </c>
      <c r="H2735" s="483" t="s">
        <v>8086</v>
      </c>
    </row>
    <row r="2736" spans="1:8">
      <c r="A2736" s="483" t="s">
        <v>8083</v>
      </c>
      <c r="E2736" s="483">
        <v>35</v>
      </c>
      <c r="F2736" s="329">
        <v>1638</v>
      </c>
      <c r="G2736" s="483" t="s">
        <v>7756</v>
      </c>
      <c r="H2736" s="483" t="s">
        <v>8087</v>
      </c>
    </row>
    <row r="2737" spans="1:8">
      <c r="A2737" s="483" t="s">
        <v>8088</v>
      </c>
      <c r="C2737" s="483">
        <v>11734</v>
      </c>
      <c r="H2737" s="483" t="s">
        <v>8089</v>
      </c>
    </row>
    <row r="2738" spans="1:8">
      <c r="A2738" s="483" t="s">
        <v>8090</v>
      </c>
      <c r="E2738" s="329">
        <v>270</v>
      </c>
      <c r="F2738" s="329">
        <v>1368</v>
      </c>
      <c r="G2738" s="483" t="s">
        <v>7777</v>
      </c>
      <c r="H2738" s="483" t="s">
        <v>8091</v>
      </c>
    </row>
    <row r="2739" spans="1:8">
      <c r="A2739" s="483" t="s">
        <v>8090</v>
      </c>
      <c r="E2739" s="329">
        <v>255</v>
      </c>
      <c r="F2739" s="329">
        <v>1113</v>
      </c>
      <c r="G2739" s="483" t="s">
        <v>7777</v>
      </c>
      <c r="H2739" s="483" t="s">
        <v>8091</v>
      </c>
    </row>
    <row r="2740" spans="1:8">
      <c r="A2740" s="483" t="s">
        <v>8092</v>
      </c>
      <c r="C2740" s="483">
        <v>30000</v>
      </c>
      <c r="E2740" s="329"/>
      <c r="F2740" s="329"/>
      <c r="H2740" s="483" t="s">
        <v>8093</v>
      </c>
    </row>
    <row r="2741" spans="1:8">
      <c r="A2741" s="483" t="s">
        <v>8092</v>
      </c>
      <c r="E2741" s="329">
        <v>410</v>
      </c>
      <c r="F2741" s="329">
        <v>703</v>
      </c>
      <c r="G2741" s="483" t="s">
        <v>7756</v>
      </c>
      <c r="H2741" s="483" t="s">
        <v>8094</v>
      </c>
    </row>
    <row r="2742" spans="1:8">
      <c r="A2742" s="483" t="s">
        <v>8095</v>
      </c>
      <c r="D2742" s="483">
        <v>5000</v>
      </c>
      <c r="E2742" s="329"/>
      <c r="F2742" s="329">
        <v>5703</v>
      </c>
      <c r="H2742" s="483" t="s">
        <v>7767</v>
      </c>
    </row>
    <row r="2743" spans="1:8">
      <c r="A2743" s="483" t="s">
        <v>8096</v>
      </c>
      <c r="E2743" s="329">
        <v>1205</v>
      </c>
      <c r="F2743" s="329">
        <v>4498</v>
      </c>
      <c r="G2743" s="483" t="s">
        <v>7764</v>
      </c>
      <c r="H2743" s="483" t="s">
        <v>8097</v>
      </c>
    </row>
    <row r="2744" spans="1:8">
      <c r="A2744" s="483" t="s">
        <v>8098</v>
      </c>
      <c r="E2744" s="329">
        <v>199</v>
      </c>
      <c r="F2744" s="329">
        <v>4299</v>
      </c>
      <c r="G2744" s="329" t="s">
        <v>7780</v>
      </c>
      <c r="H2744" s="483" t="s">
        <v>8099</v>
      </c>
    </row>
    <row r="2745" spans="1:8">
      <c r="A2745" s="483" t="s">
        <v>8100</v>
      </c>
      <c r="E2745" s="329">
        <v>255</v>
      </c>
      <c r="F2745" s="329">
        <v>4044</v>
      </c>
      <c r="G2745" s="483" t="s">
        <v>7777</v>
      </c>
      <c r="H2745" s="483" t="s">
        <v>8091</v>
      </c>
    </row>
    <row r="2746" spans="1:8">
      <c r="A2746" s="483" t="s">
        <v>8100</v>
      </c>
      <c r="E2746" s="329">
        <v>250</v>
      </c>
      <c r="F2746" s="329">
        <v>3794</v>
      </c>
      <c r="G2746" s="483" t="s">
        <v>7777</v>
      </c>
      <c r="H2746" s="483" t="s">
        <v>8091</v>
      </c>
    </row>
    <row r="2747" spans="1:8">
      <c r="A2747" s="483" t="s">
        <v>8101</v>
      </c>
      <c r="C2747" s="483">
        <v>17000</v>
      </c>
      <c r="H2747" s="483" t="s">
        <v>8102</v>
      </c>
    </row>
    <row r="2748" spans="1:8">
      <c r="A2748" s="483" t="s">
        <v>8103</v>
      </c>
      <c r="C2748" s="483">
        <v>230030</v>
      </c>
      <c r="E2748" s="484"/>
      <c r="F2748" s="484"/>
      <c r="G2748" s="484"/>
      <c r="H2748" s="329" t="s">
        <v>8039</v>
      </c>
    </row>
    <row r="2749" spans="1:8">
      <c r="A2749" s="483" t="s">
        <v>8103</v>
      </c>
      <c r="E2749" s="483">
        <v>300</v>
      </c>
      <c r="F2749" s="483">
        <v>3494</v>
      </c>
      <c r="G2749" s="483" t="s">
        <v>7861</v>
      </c>
      <c r="H2749" s="483" t="s">
        <v>7862</v>
      </c>
    </row>
    <row r="2750" spans="1:8">
      <c r="A2750" s="483" t="s">
        <v>8104</v>
      </c>
      <c r="C2750" s="483">
        <v>2221</v>
      </c>
      <c r="H2750" s="483" t="s">
        <v>8105</v>
      </c>
    </row>
    <row r="2751" spans="1:8">
      <c r="A2751" s="483" t="s">
        <v>8104</v>
      </c>
      <c r="C2751" s="483">
        <v>8886</v>
      </c>
      <c r="H2751" s="483" t="s">
        <v>8106</v>
      </c>
    </row>
    <row r="2752" spans="1:8">
      <c r="A2752" s="483" t="s">
        <v>8104</v>
      </c>
      <c r="C2752" s="483">
        <v>25318</v>
      </c>
      <c r="H2752" s="483" t="s">
        <v>8107</v>
      </c>
    </row>
    <row r="2753" spans="1:8">
      <c r="A2753" s="483" t="s">
        <v>8104</v>
      </c>
      <c r="C2753" s="483">
        <v>61326</v>
      </c>
      <c r="H2753" s="483" t="s">
        <v>8108</v>
      </c>
    </row>
    <row r="2754" spans="1:8">
      <c r="A2754" s="483" t="s">
        <v>8104</v>
      </c>
      <c r="C2754" s="483">
        <v>19000</v>
      </c>
      <c r="H2754" s="483" t="s">
        <v>8109</v>
      </c>
    </row>
    <row r="2755" spans="1:8">
      <c r="A2755" s="483" t="s">
        <v>8110</v>
      </c>
      <c r="E2755" s="329">
        <v>210</v>
      </c>
      <c r="F2755" s="329">
        <v>3284</v>
      </c>
      <c r="G2755" s="483" t="s">
        <v>7777</v>
      </c>
      <c r="H2755" s="483" t="s">
        <v>8111</v>
      </c>
    </row>
    <row r="2756" spans="1:8">
      <c r="A2756" s="483" t="s">
        <v>8110</v>
      </c>
      <c r="E2756" s="329">
        <v>190</v>
      </c>
      <c r="F2756" s="329">
        <v>3094</v>
      </c>
      <c r="G2756" s="483" t="s">
        <v>7777</v>
      </c>
      <c r="H2756" s="483" t="s">
        <v>8111</v>
      </c>
    </row>
    <row r="2757" spans="1:8">
      <c r="A2757" s="483" t="s">
        <v>8112</v>
      </c>
      <c r="E2757" s="483">
        <v>45</v>
      </c>
      <c r="F2757" s="329">
        <v>3049</v>
      </c>
      <c r="G2757" s="483" t="s">
        <v>7756</v>
      </c>
      <c r="H2757" s="483" t="s">
        <v>8113</v>
      </c>
    </row>
    <row r="2758" spans="1:8">
      <c r="A2758" s="483" t="s">
        <v>8114</v>
      </c>
      <c r="E2758" s="329">
        <v>145</v>
      </c>
      <c r="F2758" s="329">
        <v>2904</v>
      </c>
      <c r="G2758" s="483" t="s">
        <v>7777</v>
      </c>
      <c r="H2758" s="483" t="s">
        <v>8115</v>
      </c>
    </row>
    <row r="2759" spans="1:8">
      <c r="A2759" s="483" t="s">
        <v>8114</v>
      </c>
      <c r="E2759" s="329">
        <v>155</v>
      </c>
      <c r="F2759" s="329">
        <v>2749</v>
      </c>
      <c r="G2759" s="483" t="s">
        <v>7777</v>
      </c>
      <c r="H2759" s="483" t="s">
        <v>8115</v>
      </c>
    </row>
    <row r="2760" spans="1:8">
      <c r="A2760" s="483" t="s">
        <v>8116</v>
      </c>
      <c r="E2760" s="483">
        <v>25</v>
      </c>
      <c r="F2760" s="329">
        <v>2724</v>
      </c>
      <c r="G2760" s="483" t="s">
        <v>7756</v>
      </c>
      <c r="H2760" s="483" t="s">
        <v>8117</v>
      </c>
    </row>
    <row r="2761" spans="1:8">
      <c r="A2761" s="483" t="s">
        <v>8116</v>
      </c>
      <c r="E2761" s="483">
        <v>32</v>
      </c>
      <c r="F2761" s="329">
        <v>2692</v>
      </c>
      <c r="G2761" s="483" t="s">
        <v>7756</v>
      </c>
      <c r="H2761" s="483" t="s">
        <v>8118</v>
      </c>
    </row>
    <row r="2762" spans="1:8">
      <c r="A2762" s="483" t="s">
        <v>8119</v>
      </c>
      <c r="B2762" s="483">
        <v>50000</v>
      </c>
      <c r="F2762" s="329"/>
      <c r="H2762" s="483" t="s">
        <v>8120</v>
      </c>
    </row>
    <row r="2763" spans="1:8">
      <c r="A2763" s="483" t="s">
        <v>8119</v>
      </c>
      <c r="C2763" s="483">
        <v>130030</v>
      </c>
      <c r="E2763" s="484"/>
      <c r="F2763" s="484"/>
      <c r="G2763" s="484"/>
      <c r="H2763" s="329" t="s">
        <v>8121</v>
      </c>
    </row>
    <row r="2764" spans="1:8">
      <c r="A2764" s="483" t="s">
        <v>8122</v>
      </c>
      <c r="B2764" s="483">
        <v>130000</v>
      </c>
      <c r="E2764" s="484"/>
      <c r="F2764" s="484"/>
      <c r="G2764" s="484"/>
      <c r="H2764" s="329" t="s">
        <v>8123</v>
      </c>
    </row>
    <row r="2765" spans="1:8">
      <c r="A2765" s="483" t="s">
        <v>8124</v>
      </c>
      <c r="E2765" s="329">
        <v>1205</v>
      </c>
      <c r="F2765" s="329">
        <v>1487</v>
      </c>
      <c r="G2765" s="483" t="s">
        <v>7764</v>
      </c>
      <c r="H2765" s="483" t="s">
        <v>8125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8126</v>
      </c>
      <c r="C2767" s="483">
        <v>17000</v>
      </c>
      <c r="H2767" s="483" t="s">
        <v>8127</v>
      </c>
    </row>
    <row r="2768" spans="1:8">
      <c r="A2768" s="483" t="s">
        <v>3236</v>
      </c>
      <c r="C2768" s="483">
        <v>25318</v>
      </c>
      <c r="H2768" s="483" t="s">
        <v>8128</v>
      </c>
    </row>
    <row r="2769" spans="1:8">
      <c r="A2769" s="483" t="s">
        <v>3236</v>
      </c>
      <c r="C2769" s="483">
        <v>61326</v>
      </c>
      <c r="H2769" s="483" t="s">
        <v>8129</v>
      </c>
    </row>
    <row r="2770" spans="1:8">
      <c r="A2770" s="483" t="s">
        <v>3236</v>
      </c>
      <c r="C2770" s="483">
        <v>54000</v>
      </c>
      <c r="H2770" s="483" t="s">
        <v>8130</v>
      </c>
    </row>
    <row r="2771" spans="1:8">
      <c r="A2771" s="483" t="s">
        <v>3236</v>
      </c>
      <c r="C2771" s="483">
        <v>50000</v>
      </c>
      <c r="F2771" s="329"/>
      <c r="H2771" s="483" t="s">
        <v>8131</v>
      </c>
    </row>
    <row r="2772" spans="1:8">
      <c r="A2772" s="483" t="s">
        <v>3236</v>
      </c>
      <c r="C2772" s="483">
        <v>3400</v>
      </c>
      <c r="H2772" s="483" t="s">
        <v>8132</v>
      </c>
    </row>
    <row r="2773" spans="1:8">
      <c r="A2773" s="483" t="s">
        <v>3236</v>
      </c>
      <c r="C2773" s="483">
        <v>5976</v>
      </c>
      <c r="H2773" s="483" t="s">
        <v>8133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7768</v>
      </c>
      <c r="H2774" s="483" t="s">
        <v>8134</v>
      </c>
    </row>
    <row r="2775" spans="1:8">
      <c r="A2775" s="483" t="s">
        <v>8135</v>
      </c>
      <c r="C2775" s="483">
        <v>32615</v>
      </c>
      <c r="H2775" s="483" t="s">
        <v>8136</v>
      </c>
    </row>
    <row r="2776" spans="1:8">
      <c r="A2776" s="483" t="s">
        <v>8135</v>
      </c>
      <c r="C2776" s="483">
        <v>38571</v>
      </c>
      <c r="H2776" s="483" t="s">
        <v>8137</v>
      </c>
    </row>
    <row r="2777" spans="1:8">
      <c r="A2777" s="483" t="s">
        <v>8138</v>
      </c>
      <c r="E2777" s="483">
        <v>92</v>
      </c>
      <c r="F2777" s="483">
        <v>1377</v>
      </c>
      <c r="G2777" s="483" t="s">
        <v>7777</v>
      </c>
      <c r="H2777" s="483" t="s">
        <v>7787</v>
      </c>
    </row>
    <row r="2778" spans="1:8">
      <c r="A2778" s="483" t="s">
        <v>8139</v>
      </c>
      <c r="E2778" s="483">
        <v>70</v>
      </c>
      <c r="F2778" s="329">
        <v>1307</v>
      </c>
      <c r="G2778" s="483" t="s">
        <v>7756</v>
      </c>
      <c r="H2778" s="483" t="s">
        <v>8140</v>
      </c>
    </row>
    <row r="2779" spans="1:8">
      <c r="A2779" s="483" t="s">
        <v>8139</v>
      </c>
      <c r="E2779" s="483">
        <v>115</v>
      </c>
      <c r="F2779" s="329">
        <v>1192</v>
      </c>
      <c r="G2779" s="483" t="s">
        <v>7775</v>
      </c>
      <c r="H2779" s="483" t="s">
        <v>8141</v>
      </c>
    </row>
    <row r="2780" spans="1:8">
      <c r="A2780" s="483" t="s">
        <v>8142</v>
      </c>
      <c r="D2780" s="483">
        <v>5000</v>
      </c>
      <c r="E2780" s="329"/>
      <c r="F2780" s="329">
        <v>6192</v>
      </c>
      <c r="H2780" s="483" t="s">
        <v>7767</v>
      </c>
    </row>
    <row r="2781" spans="1:8">
      <c r="A2781" s="483" t="s">
        <v>8143</v>
      </c>
      <c r="E2781" s="329">
        <v>1205</v>
      </c>
      <c r="F2781" s="329">
        <v>4987</v>
      </c>
      <c r="G2781" s="483" t="s">
        <v>7764</v>
      </c>
      <c r="H2781" s="483" t="s">
        <v>8144</v>
      </c>
    </row>
    <row r="2782" spans="1:8">
      <c r="A2782" s="483" t="s">
        <v>8143</v>
      </c>
      <c r="E2782" s="483">
        <v>74</v>
      </c>
      <c r="F2782" s="329">
        <v>4913</v>
      </c>
      <c r="G2782" s="483" t="s">
        <v>7756</v>
      </c>
      <c r="H2782" s="483" t="s">
        <v>8145</v>
      </c>
    </row>
    <row r="2783" spans="1:8">
      <c r="A2783" s="483" t="s">
        <v>8146</v>
      </c>
      <c r="E2783" s="329">
        <v>199</v>
      </c>
      <c r="F2783" s="329">
        <v>4714</v>
      </c>
      <c r="G2783" s="329" t="s">
        <v>7780</v>
      </c>
      <c r="H2783" s="483" t="s">
        <v>8099</v>
      </c>
    </row>
    <row r="2784" spans="1:8">
      <c r="E2784" s="329"/>
      <c r="F2784" s="329"/>
      <c r="H2784" s="487" t="s">
        <v>8147</v>
      </c>
    </row>
    <row r="2785" spans="1:8">
      <c r="A2785" s="483" t="s">
        <v>8148</v>
      </c>
      <c r="E2785" s="483">
        <v>1960</v>
      </c>
      <c r="F2785" s="329">
        <v>2754</v>
      </c>
      <c r="G2785" s="483" t="s">
        <v>7775</v>
      </c>
      <c r="H2785" s="483" t="s">
        <v>8149</v>
      </c>
    </row>
    <row r="2786" spans="1:8">
      <c r="A2786" s="483" t="s">
        <v>8148</v>
      </c>
      <c r="E2786" s="329">
        <v>15</v>
      </c>
      <c r="F2786" s="329">
        <v>2739</v>
      </c>
      <c r="G2786" s="483" t="s">
        <v>7768</v>
      </c>
      <c r="H2786" s="483" t="s">
        <v>8150</v>
      </c>
    </row>
    <row r="2787" spans="1:8">
      <c r="A2787" s="483" t="s">
        <v>8151</v>
      </c>
      <c r="C2787" s="483">
        <v>25318</v>
      </c>
      <c r="H2787" s="483" t="s">
        <v>8152</v>
      </c>
    </row>
    <row r="2788" spans="1:8">
      <c r="A2788" s="483" t="s">
        <v>8151</v>
      </c>
      <c r="C2788" s="483">
        <v>61326</v>
      </c>
      <c r="H2788" s="483" t="s">
        <v>8153</v>
      </c>
    </row>
    <row r="2789" spans="1:8">
      <c r="A2789" s="483" t="s">
        <v>8151</v>
      </c>
      <c r="C2789" s="483">
        <v>40000</v>
      </c>
      <c r="H2789" s="483" t="s">
        <v>8154</v>
      </c>
    </row>
    <row r="2790" spans="1:8">
      <c r="A2790" s="483" t="s">
        <v>8151</v>
      </c>
      <c r="C2790" s="483">
        <v>423</v>
      </c>
      <c r="H2790" s="483" t="s">
        <v>8155</v>
      </c>
    </row>
    <row r="2791" spans="1:8" ht="48.6">
      <c r="A2791" s="483" t="s">
        <v>8156</v>
      </c>
      <c r="C2791" s="483">
        <v>18000</v>
      </c>
      <c r="E2791" s="329"/>
      <c r="F2791" s="329"/>
      <c r="H2791" s="486" t="s">
        <v>8157</v>
      </c>
    </row>
    <row r="2792" spans="1:8">
      <c r="A2792" s="483" t="s">
        <v>8158</v>
      </c>
      <c r="E2792" s="329">
        <v>18</v>
      </c>
      <c r="F2792" s="329">
        <v>2721</v>
      </c>
      <c r="G2792" s="483" t="s">
        <v>7768</v>
      </c>
      <c r="H2792" s="483" t="s">
        <v>8159</v>
      </c>
    </row>
    <row r="2793" spans="1:8">
      <c r="A2793" s="483" t="s">
        <v>8158</v>
      </c>
      <c r="E2793" s="329">
        <v>1205</v>
      </c>
      <c r="F2793" s="329">
        <v>1516</v>
      </c>
      <c r="G2793" s="483" t="s">
        <v>7764</v>
      </c>
      <c r="H2793" s="483" t="s">
        <v>8160</v>
      </c>
    </row>
    <row r="2794" spans="1:8">
      <c r="A2794" s="483" t="s">
        <v>8158</v>
      </c>
      <c r="E2794" s="329">
        <v>200</v>
      </c>
      <c r="F2794" s="329">
        <v>1316</v>
      </c>
      <c r="G2794" s="483" t="s">
        <v>7777</v>
      </c>
      <c r="H2794" s="483" t="s">
        <v>8041</v>
      </c>
    </row>
    <row r="2795" spans="1:8">
      <c r="A2795" s="483" t="s">
        <v>8161</v>
      </c>
      <c r="D2795" s="483">
        <v>5000</v>
      </c>
      <c r="E2795" s="329"/>
      <c r="F2795" s="329">
        <v>6316</v>
      </c>
      <c r="H2795" s="483" t="s">
        <v>7767</v>
      </c>
    </row>
    <row r="2796" spans="1:8">
      <c r="A2796" s="483" t="s">
        <v>8161</v>
      </c>
      <c r="E2796" s="483">
        <v>128</v>
      </c>
      <c r="F2796" s="329">
        <v>6188</v>
      </c>
      <c r="G2796" s="483" t="s">
        <v>7756</v>
      </c>
      <c r="H2796" s="483" t="s">
        <v>8162</v>
      </c>
    </row>
    <row r="2797" spans="1:8">
      <c r="A2797" s="483" t="s">
        <v>8161</v>
      </c>
      <c r="E2797" s="483">
        <v>520</v>
      </c>
      <c r="F2797" s="329">
        <v>5668</v>
      </c>
      <c r="G2797" s="483" t="s">
        <v>7756</v>
      </c>
      <c r="H2797" s="483" t="s">
        <v>8163</v>
      </c>
    </row>
    <row r="2798" spans="1:8">
      <c r="A2798" s="483" t="s">
        <v>8164</v>
      </c>
      <c r="C2798" s="483">
        <v>17000</v>
      </c>
      <c r="H2798" s="483" t="s">
        <v>8165</v>
      </c>
    </row>
    <row r="2799" spans="1:8">
      <c r="A2799" s="483" t="s">
        <v>8166</v>
      </c>
      <c r="C2799" s="483">
        <v>25318</v>
      </c>
      <c r="H2799" s="483" t="s">
        <v>8167</v>
      </c>
    </row>
    <row r="2800" spans="1:8">
      <c r="A2800" s="483" t="s">
        <v>8166</v>
      </c>
      <c r="C2800" s="483">
        <v>61326</v>
      </c>
      <c r="H2800" s="483" t="s">
        <v>8168</v>
      </c>
    </row>
    <row r="2801" spans="1:8">
      <c r="A2801" s="483" t="s">
        <v>8169</v>
      </c>
      <c r="C2801" s="483">
        <v>11328</v>
      </c>
      <c r="H2801" s="483" t="s">
        <v>8170</v>
      </c>
    </row>
    <row r="2802" spans="1:8">
      <c r="A2802" s="483" t="s">
        <v>8169</v>
      </c>
      <c r="C2802" s="483">
        <v>4080</v>
      </c>
      <c r="H2802" s="483" t="s">
        <v>8171</v>
      </c>
    </row>
    <row r="2803" spans="1:8">
      <c r="A2803" s="483" t="s">
        <v>8172</v>
      </c>
      <c r="C2803" s="483">
        <v>5059</v>
      </c>
      <c r="H2803" s="483" t="s">
        <v>8173</v>
      </c>
    </row>
    <row r="2804" spans="1:8">
      <c r="A2804" s="483" t="s">
        <v>8169</v>
      </c>
      <c r="E2804" s="329">
        <v>400</v>
      </c>
      <c r="F2804" s="329">
        <v>5268</v>
      </c>
      <c r="G2804" s="483" t="s">
        <v>7777</v>
      </c>
      <c r="H2804" s="483" t="s">
        <v>8174</v>
      </c>
    </row>
    <row r="2805" spans="1:8">
      <c r="A2805" s="483" t="s">
        <v>8169</v>
      </c>
      <c r="E2805" s="329">
        <v>430</v>
      </c>
      <c r="F2805" s="329">
        <v>4838</v>
      </c>
      <c r="G2805" s="483" t="s">
        <v>7777</v>
      </c>
      <c r="H2805" s="483" t="s">
        <v>8174</v>
      </c>
    </row>
    <row r="2806" spans="1:8">
      <c r="A2806" s="483" t="s">
        <v>8175</v>
      </c>
      <c r="E2806" s="329">
        <v>193</v>
      </c>
      <c r="F2806" s="329">
        <v>4645</v>
      </c>
      <c r="G2806" s="483" t="s">
        <v>7768</v>
      </c>
      <c r="H2806" s="483" t="s">
        <v>8176</v>
      </c>
    </row>
    <row r="2807" spans="1:8">
      <c r="A2807" s="483" t="s">
        <v>8177</v>
      </c>
      <c r="E2807" s="329">
        <v>265</v>
      </c>
      <c r="F2807" s="329">
        <v>4380</v>
      </c>
      <c r="G2807" s="483" t="s">
        <v>7777</v>
      </c>
      <c r="H2807" s="483" t="s">
        <v>8178</v>
      </c>
    </row>
    <row r="2808" spans="1:8">
      <c r="A2808" s="483" t="s">
        <v>8177</v>
      </c>
      <c r="E2808" s="329">
        <v>335</v>
      </c>
      <c r="F2808" s="329">
        <v>4045</v>
      </c>
      <c r="G2808" s="483" t="s">
        <v>7777</v>
      </c>
      <c r="H2808" s="483" t="s">
        <v>8178</v>
      </c>
    </row>
    <row r="2809" spans="1:8">
      <c r="A2809" s="483" t="s">
        <v>8179</v>
      </c>
      <c r="E2809" s="329">
        <v>1205</v>
      </c>
      <c r="F2809" s="329">
        <v>2840</v>
      </c>
      <c r="G2809" s="483" t="s">
        <v>7764</v>
      </c>
      <c r="H2809" s="483" t="s">
        <v>8160</v>
      </c>
    </row>
    <row r="2810" spans="1:8">
      <c r="A2810" s="483" t="s">
        <v>8179</v>
      </c>
      <c r="B2810" s="483">
        <v>70000</v>
      </c>
      <c r="E2810" s="484"/>
      <c r="F2810" s="484"/>
      <c r="G2810" s="484"/>
      <c r="H2810" s="329" t="s">
        <v>8123</v>
      </c>
    </row>
    <row r="2811" spans="1:8">
      <c r="A2811" s="483" t="s">
        <v>8180</v>
      </c>
      <c r="C2811" s="483">
        <v>17000</v>
      </c>
      <c r="H2811" s="483" t="s">
        <v>8181</v>
      </c>
    </row>
    <row r="2812" spans="1:8">
      <c r="A2812" s="483" t="s">
        <v>8180</v>
      </c>
      <c r="C2812" s="483">
        <v>25318</v>
      </c>
      <c r="H2812" s="483" t="s">
        <v>8182</v>
      </c>
    </row>
    <row r="2813" spans="1:8">
      <c r="A2813" s="483" t="s">
        <v>8180</v>
      </c>
      <c r="C2813" s="483">
        <v>61326</v>
      </c>
      <c r="H2813" s="483" t="s">
        <v>8183</v>
      </c>
    </row>
    <row r="2814" spans="1:8">
      <c r="A2814" s="483" t="s">
        <v>8180</v>
      </c>
      <c r="C2814" s="483">
        <v>15000</v>
      </c>
      <c r="H2814" s="483" t="s">
        <v>8184</v>
      </c>
    </row>
    <row r="2815" spans="1:8">
      <c r="A2815" s="483" t="s">
        <v>8185</v>
      </c>
      <c r="C2815" s="483">
        <v>19161</v>
      </c>
      <c r="H2815" s="483" t="s">
        <v>8186</v>
      </c>
    </row>
    <row r="2816" spans="1:8">
      <c r="A2816" s="483" t="s">
        <v>8185</v>
      </c>
      <c r="E2816" s="329">
        <v>209</v>
      </c>
      <c r="F2816" s="329">
        <v>2631</v>
      </c>
      <c r="G2816" s="329" t="s">
        <v>7780</v>
      </c>
      <c r="H2816" s="483" t="s">
        <v>8187</v>
      </c>
    </row>
    <row r="2817" spans="1:8">
      <c r="A2817" s="483" t="s">
        <v>8188</v>
      </c>
      <c r="C2817" s="483">
        <v>1000</v>
      </c>
      <c r="H2817" s="483" t="s">
        <v>8189</v>
      </c>
    </row>
    <row r="2818" spans="1:8" ht="64.8">
      <c r="A2818" s="483" t="s">
        <v>8190</v>
      </c>
      <c r="C2818" s="483">
        <v>18000</v>
      </c>
      <c r="E2818" s="329"/>
      <c r="F2818" s="329"/>
      <c r="H2818" s="486" t="s">
        <v>8191</v>
      </c>
    </row>
    <row r="2819" spans="1:8">
      <c r="A2819" s="483" t="s">
        <v>8192</v>
      </c>
      <c r="E2819" s="329">
        <v>340</v>
      </c>
      <c r="F2819" s="329">
        <v>2291</v>
      </c>
      <c r="G2819" s="483" t="s">
        <v>7777</v>
      </c>
      <c r="H2819" s="483" t="s">
        <v>8193</v>
      </c>
    </row>
    <row r="2820" spans="1:8">
      <c r="A2820" s="483" t="s">
        <v>8192</v>
      </c>
      <c r="E2820" s="329">
        <v>350</v>
      </c>
      <c r="F2820" s="329">
        <v>1941</v>
      </c>
      <c r="G2820" s="483" t="s">
        <v>7777</v>
      </c>
      <c r="H2820" s="483" t="s">
        <v>8193</v>
      </c>
    </row>
    <row r="2821" spans="1:8">
      <c r="A2821" s="483" t="s">
        <v>8194</v>
      </c>
      <c r="E2821" s="329">
        <v>415</v>
      </c>
      <c r="F2821" s="329">
        <v>1526</v>
      </c>
      <c r="G2821" s="483" t="s">
        <v>7777</v>
      </c>
      <c r="H2821" s="483" t="s">
        <v>8195</v>
      </c>
    </row>
    <row r="2822" spans="1:8">
      <c r="A2822" s="483" t="s">
        <v>8194</v>
      </c>
      <c r="E2822" s="329">
        <v>380</v>
      </c>
      <c r="F2822" s="329">
        <v>1146</v>
      </c>
      <c r="G2822" s="483" t="s">
        <v>7777</v>
      </c>
      <c r="H2822" s="483" t="s">
        <v>8195</v>
      </c>
    </row>
    <row r="2823" spans="1:8">
      <c r="A2823" s="483" t="s">
        <v>8196</v>
      </c>
      <c r="E2823" s="329">
        <v>18</v>
      </c>
      <c r="F2823" s="329">
        <v>1128</v>
      </c>
      <c r="G2823" s="483" t="s">
        <v>7768</v>
      </c>
      <c r="H2823" s="483" t="s">
        <v>8197</v>
      </c>
    </row>
    <row r="2824" spans="1:8">
      <c r="A2824" s="483" t="s">
        <v>8198</v>
      </c>
      <c r="D2824" s="483">
        <v>5000</v>
      </c>
      <c r="E2824" s="329"/>
      <c r="F2824" s="329">
        <v>6128</v>
      </c>
      <c r="H2824" s="483" t="s">
        <v>7767</v>
      </c>
    </row>
    <row r="2825" spans="1:8">
      <c r="A2825" s="483" t="s">
        <v>8198</v>
      </c>
      <c r="E2825" s="329">
        <v>121</v>
      </c>
      <c r="F2825" s="329">
        <v>6007</v>
      </c>
      <c r="G2825" s="483" t="s">
        <v>7756</v>
      </c>
      <c r="H2825" s="483" t="s">
        <v>7948</v>
      </c>
    </row>
    <row r="2826" spans="1:8">
      <c r="A2826" s="483" t="s">
        <v>8198</v>
      </c>
      <c r="E2826" s="329">
        <v>1205</v>
      </c>
      <c r="F2826" s="329">
        <v>4802</v>
      </c>
      <c r="G2826" s="483" t="s">
        <v>7764</v>
      </c>
      <c r="H2826" s="483" t="s">
        <v>8199</v>
      </c>
    </row>
    <row r="2827" spans="1:8">
      <c r="A2827" s="483" t="s">
        <v>8200</v>
      </c>
      <c r="C2827" s="483">
        <v>17000</v>
      </c>
      <c r="H2827" s="483" t="s">
        <v>8201</v>
      </c>
    </row>
    <row r="2828" spans="1:8">
      <c r="A2828" s="483" t="s">
        <v>8200</v>
      </c>
      <c r="C2828" s="483">
        <v>9913</v>
      </c>
      <c r="H2828" s="483" t="s">
        <v>8202</v>
      </c>
    </row>
    <row r="2829" spans="1:8">
      <c r="A2829" s="483" t="s">
        <v>8203</v>
      </c>
      <c r="E2829" s="329">
        <v>120</v>
      </c>
      <c r="F2829" s="329">
        <v>4682</v>
      </c>
      <c r="G2829" s="483" t="s">
        <v>7760</v>
      </c>
      <c r="H2829" s="483" t="s">
        <v>8204</v>
      </c>
    </row>
    <row r="2830" spans="1:8">
      <c r="A2830" s="483" t="s">
        <v>8203</v>
      </c>
      <c r="E2830" s="329">
        <v>192</v>
      </c>
      <c r="F2830" s="329">
        <v>4490</v>
      </c>
      <c r="G2830" s="483" t="s">
        <v>7760</v>
      </c>
      <c r="H2830" s="483" t="s">
        <v>8205</v>
      </c>
    </row>
    <row r="2831" spans="1:8">
      <c r="H2831" s="487" t="s">
        <v>8206</v>
      </c>
    </row>
    <row r="2832" spans="1:8">
      <c r="A2832" s="483" t="s">
        <v>8207</v>
      </c>
      <c r="C2832" s="483">
        <v>16288</v>
      </c>
      <c r="H2832" s="483" t="s">
        <v>8208</v>
      </c>
    </row>
    <row r="2833" spans="1:8">
      <c r="A2833" s="483" t="s">
        <v>8207</v>
      </c>
      <c r="C2833" s="483">
        <v>25318</v>
      </c>
      <c r="H2833" s="483" t="s">
        <v>8209</v>
      </c>
    </row>
    <row r="2834" spans="1:8">
      <c r="A2834" s="483" t="s">
        <v>8207</v>
      </c>
      <c r="C2834" s="483">
        <v>61326</v>
      </c>
      <c r="H2834" s="483" t="s">
        <v>8210</v>
      </c>
    </row>
    <row r="2835" spans="1:8">
      <c r="A2835" s="483" t="s">
        <v>8207</v>
      </c>
      <c r="C2835" s="483">
        <v>20300</v>
      </c>
      <c r="H2835" s="483" t="s">
        <v>8211</v>
      </c>
    </row>
    <row r="2836" spans="1:8">
      <c r="A2836" s="483" t="s">
        <v>8212</v>
      </c>
      <c r="E2836" s="329">
        <v>35</v>
      </c>
      <c r="F2836" s="329">
        <v>4455</v>
      </c>
      <c r="G2836" s="483" t="s">
        <v>7756</v>
      </c>
      <c r="H2836" s="483" t="s">
        <v>8213</v>
      </c>
    </row>
    <row r="2837" spans="1:8">
      <c r="A2837" s="483" t="s">
        <v>8214</v>
      </c>
      <c r="E2837" s="329">
        <v>200</v>
      </c>
      <c r="F2837" s="329">
        <v>4255</v>
      </c>
      <c r="G2837" s="483" t="s">
        <v>7777</v>
      </c>
      <c r="H2837" s="483" t="s">
        <v>8215</v>
      </c>
    </row>
    <row r="2838" spans="1:8">
      <c r="A2838" s="483" t="s">
        <v>8216</v>
      </c>
      <c r="C2838" s="483">
        <v>250030</v>
      </c>
      <c r="H2838" s="483" t="s">
        <v>8217</v>
      </c>
    </row>
    <row r="2839" spans="1:8">
      <c r="A2839" s="483" t="s">
        <v>8218</v>
      </c>
      <c r="E2839" s="329">
        <v>145</v>
      </c>
      <c r="F2839" s="329">
        <v>4110</v>
      </c>
      <c r="G2839" s="483" t="s">
        <v>7777</v>
      </c>
      <c r="H2839" s="483" t="s">
        <v>8219</v>
      </c>
    </row>
    <row r="2840" spans="1:8">
      <c r="A2840" s="483" t="s">
        <v>8218</v>
      </c>
      <c r="E2840" s="329">
        <v>25</v>
      </c>
      <c r="F2840" s="329">
        <v>4085</v>
      </c>
      <c r="G2840" s="483" t="s">
        <v>7777</v>
      </c>
      <c r="H2840" s="483" t="s">
        <v>8219</v>
      </c>
    </row>
    <row r="2841" spans="1:8">
      <c r="A2841" s="483" t="s">
        <v>8220</v>
      </c>
      <c r="E2841" s="329">
        <v>140</v>
      </c>
      <c r="F2841" s="329">
        <v>3945</v>
      </c>
      <c r="G2841" s="483" t="s">
        <v>7777</v>
      </c>
      <c r="H2841" s="483" t="s">
        <v>8221</v>
      </c>
    </row>
    <row r="2842" spans="1:8">
      <c r="A2842" s="483" t="s">
        <v>8216</v>
      </c>
      <c r="E2842" s="329">
        <v>1205</v>
      </c>
      <c r="F2842" s="329">
        <v>2740</v>
      </c>
      <c r="G2842" s="483" t="s">
        <v>7764</v>
      </c>
      <c r="H2842" s="483" t="s">
        <v>8222</v>
      </c>
    </row>
    <row r="2843" spans="1:8">
      <c r="A2843" s="483" t="s">
        <v>8223</v>
      </c>
      <c r="E2843" s="483">
        <v>173</v>
      </c>
      <c r="F2843" s="329">
        <v>2567</v>
      </c>
      <c r="G2843" s="483" t="s">
        <v>7760</v>
      </c>
      <c r="H2843" s="483" t="s">
        <v>8224</v>
      </c>
    </row>
    <row r="2844" spans="1:8">
      <c r="A2844" s="483" t="s">
        <v>8225</v>
      </c>
      <c r="E2844" s="329">
        <v>231</v>
      </c>
      <c r="F2844" s="329">
        <v>2336</v>
      </c>
      <c r="G2844" s="329" t="s">
        <v>7780</v>
      </c>
      <c r="H2844" s="483" t="s">
        <v>8226</v>
      </c>
    </row>
    <row r="2845" spans="1:8">
      <c r="A2845" s="483" t="s">
        <v>8227</v>
      </c>
      <c r="C2845" s="483">
        <v>17000</v>
      </c>
      <c r="H2845" s="483" t="s">
        <v>8228</v>
      </c>
    </row>
    <row r="2846" spans="1:8">
      <c r="A2846" s="483" t="s">
        <v>8229</v>
      </c>
      <c r="E2846" s="329">
        <v>245</v>
      </c>
      <c r="F2846" s="329">
        <v>2091</v>
      </c>
      <c r="G2846" s="483" t="s">
        <v>7777</v>
      </c>
      <c r="H2846" s="483" t="s">
        <v>8230</v>
      </c>
    </row>
    <row r="2847" spans="1:8">
      <c r="A2847" s="483" t="s">
        <v>8231</v>
      </c>
      <c r="C2847" s="483">
        <v>25318</v>
      </c>
      <c r="H2847" s="483" t="s">
        <v>8232</v>
      </c>
    </row>
    <row r="2848" spans="1:8">
      <c r="A2848" s="483" t="s">
        <v>8231</v>
      </c>
      <c r="C2848" s="483">
        <v>61326</v>
      </c>
      <c r="H2848" s="483" t="s">
        <v>8233</v>
      </c>
    </row>
    <row r="2849" spans="1:8">
      <c r="A2849" s="483" t="s">
        <v>8231</v>
      </c>
      <c r="C2849" s="483">
        <v>13500</v>
      </c>
      <c r="H2849" s="483" t="s">
        <v>8234</v>
      </c>
    </row>
    <row r="2850" spans="1:8">
      <c r="A2850" s="483" t="s">
        <v>8231</v>
      </c>
      <c r="C2850" s="483">
        <v>30365</v>
      </c>
      <c r="H2850" s="483" t="s">
        <v>8235</v>
      </c>
    </row>
    <row r="2851" spans="1:8">
      <c r="A2851" s="483" t="s">
        <v>8231</v>
      </c>
      <c r="C2851" s="483">
        <v>6120</v>
      </c>
      <c r="H2851" s="483" t="s">
        <v>8236</v>
      </c>
    </row>
    <row r="2852" spans="1:8" ht="81">
      <c r="A2852" s="483" t="s">
        <v>8237</v>
      </c>
      <c r="C2852" s="483">
        <v>15000</v>
      </c>
      <c r="H2852" s="486" t="s">
        <v>8238</v>
      </c>
    </row>
    <row r="2853" spans="1:8">
      <c r="A2853" s="483" t="s">
        <v>8239</v>
      </c>
      <c r="E2853" s="329">
        <v>100</v>
      </c>
      <c r="F2853" s="329">
        <v>1991</v>
      </c>
      <c r="G2853" s="483" t="s">
        <v>7777</v>
      </c>
      <c r="H2853" s="483" t="s">
        <v>8240</v>
      </c>
    </row>
    <row r="2854" spans="1:8">
      <c r="A2854" s="483" t="s">
        <v>8241</v>
      </c>
      <c r="E2854" s="329">
        <v>1205</v>
      </c>
      <c r="F2854" s="329">
        <v>786</v>
      </c>
      <c r="G2854" s="483" t="s">
        <v>7764</v>
      </c>
      <c r="H2854" s="483" t="s">
        <v>8242</v>
      </c>
    </row>
    <row r="2855" spans="1:8">
      <c r="A2855" s="483" t="s">
        <v>8243</v>
      </c>
      <c r="E2855" s="329">
        <v>600</v>
      </c>
      <c r="F2855" s="329">
        <v>186</v>
      </c>
      <c r="G2855" s="483" t="s">
        <v>7777</v>
      </c>
      <c r="H2855" s="483" t="s">
        <v>8244</v>
      </c>
    </row>
    <row r="2856" spans="1:8">
      <c r="A2856" s="483" t="s">
        <v>8243</v>
      </c>
      <c r="D2856" s="483">
        <v>5000</v>
      </c>
      <c r="E2856" s="329"/>
      <c r="F2856" s="329">
        <v>5186</v>
      </c>
      <c r="H2856" s="483" t="s">
        <v>7767</v>
      </c>
    </row>
    <row r="2857" spans="1:8">
      <c r="A2857" s="483" t="s">
        <v>8245</v>
      </c>
      <c r="E2857" s="329">
        <v>115</v>
      </c>
      <c r="F2857" s="329">
        <v>5071</v>
      </c>
      <c r="G2857" s="483" t="s">
        <v>7777</v>
      </c>
      <c r="H2857" s="483" t="s">
        <v>8246</v>
      </c>
    </row>
    <row r="2858" spans="1:8">
      <c r="A2858" s="483" t="s">
        <v>8245</v>
      </c>
      <c r="E2858" s="329">
        <v>185</v>
      </c>
      <c r="F2858" s="329">
        <v>4886</v>
      </c>
      <c r="G2858" s="483" t="s">
        <v>7777</v>
      </c>
      <c r="H2858" s="483" t="s">
        <v>8246</v>
      </c>
    </row>
    <row r="2859" spans="1:8">
      <c r="A2859" s="483" t="s">
        <v>8247</v>
      </c>
      <c r="C2859" s="483">
        <v>17000</v>
      </c>
      <c r="H2859" s="483" t="s">
        <v>8248</v>
      </c>
    </row>
    <row r="2860" spans="1:8">
      <c r="A2860" s="483" t="s">
        <v>8249</v>
      </c>
      <c r="C2860" s="483">
        <v>25318</v>
      </c>
      <c r="H2860" s="483" t="s">
        <v>8250</v>
      </c>
    </row>
    <row r="2861" spans="1:8">
      <c r="A2861" s="483" t="s">
        <v>8249</v>
      </c>
      <c r="C2861" s="483">
        <v>61326</v>
      </c>
      <c r="H2861" s="483" t="s">
        <v>8251</v>
      </c>
    </row>
    <row r="2862" spans="1:8">
      <c r="A2862" s="483" t="s">
        <v>8249</v>
      </c>
      <c r="C2862" s="483">
        <v>46500</v>
      </c>
      <c r="H2862" s="483" t="s">
        <v>8252</v>
      </c>
    </row>
    <row r="2863" spans="1:8">
      <c r="A2863" s="483" t="s">
        <v>8253</v>
      </c>
      <c r="E2863" s="329">
        <v>230</v>
      </c>
      <c r="F2863" s="329">
        <v>4656</v>
      </c>
      <c r="G2863" s="483" t="s">
        <v>7777</v>
      </c>
      <c r="H2863" s="483" t="s">
        <v>8254</v>
      </c>
    </row>
    <row r="2864" spans="1:8">
      <c r="A2864" s="483" t="s">
        <v>8255</v>
      </c>
      <c r="E2864" s="483">
        <v>200</v>
      </c>
      <c r="F2864" s="329">
        <v>4456</v>
      </c>
      <c r="G2864" s="483" t="s">
        <v>7777</v>
      </c>
      <c r="H2864" s="483" t="s">
        <v>8256</v>
      </c>
    </row>
    <row r="2865" spans="1:8">
      <c r="A2865" s="483" t="s">
        <v>8255</v>
      </c>
      <c r="E2865" s="329">
        <v>255</v>
      </c>
      <c r="F2865" s="329">
        <v>4201</v>
      </c>
      <c r="G2865" s="483" t="s">
        <v>7775</v>
      </c>
      <c r="H2865" s="483" t="s">
        <v>8257</v>
      </c>
    </row>
    <row r="2866" spans="1:8">
      <c r="A2866" s="483" t="s">
        <v>8255</v>
      </c>
      <c r="E2866" s="329">
        <v>140</v>
      </c>
      <c r="F2866" s="329">
        <v>4061</v>
      </c>
      <c r="G2866" s="483" t="s">
        <v>7775</v>
      </c>
      <c r="H2866" s="483" t="s">
        <v>8258</v>
      </c>
    </row>
    <row r="2867" spans="1:8">
      <c r="A2867" s="483" t="s">
        <v>8255</v>
      </c>
      <c r="C2867" s="483">
        <v>42883</v>
      </c>
      <c r="H2867" s="483" t="s">
        <v>8259</v>
      </c>
    </row>
    <row r="2868" spans="1:8">
      <c r="A2868" s="483" t="s">
        <v>8255</v>
      </c>
      <c r="C2868" s="483">
        <v>33926</v>
      </c>
      <c r="H2868" s="483" t="s">
        <v>8260</v>
      </c>
    </row>
    <row r="2869" spans="1:8">
      <c r="A2869" s="483" t="s">
        <v>8261</v>
      </c>
      <c r="E2869" s="329">
        <v>199</v>
      </c>
      <c r="F2869" s="329">
        <v>3862</v>
      </c>
      <c r="G2869" s="329" t="s">
        <v>7780</v>
      </c>
      <c r="H2869" s="483" t="s">
        <v>8262</v>
      </c>
    </row>
    <row r="2870" spans="1:8">
      <c r="A2870" s="483" t="s">
        <v>8261</v>
      </c>
      <c r="E2870" s="329">
        <v>1205</v>
      </c>
      <c r="F2870" s="329">
        <v>2657</v>
      </c>
      <c r="G2870" s="483" t="s">
        <v>7764</v>
      </c>
      <c r="H2870" s="483" t="s">
        <v>8263</v>
      </c>
    </row>
    <row r="2871" spans="1:8">
      <c r="A2871" s="483" t="s">
        <v>8264</v>
      </c>
      <c r="C2871" s="483">
        <v>17000</v>
      </c>
      <c r="H2871" s="483" t="s">
        <v>8265</v>
      </c>
    </row>
    <row r="2872" spans="1:8">
      <c r="A2872" s="483" t="s">
        <v>8264</v>
      </c>
      <c r="C2872" s="483">
        <v>4896</v>
      </c>
      <c r="H2872" s="483" t="s">
        <v>8266</v>
      </c>
    </row>
    <row r="2873" spans="1:8">
      <c r="A2873" s="483" t="s">
        <v>8267</v>
      </c>
      <c r="E2873" s="329">
        <v>835</v>
      </c>
      <c r="F2873" s="329">
        <v>1822</v>
      </c>
      <c r="G2873" s="483" t="s">
        <v>7756</v>
      </c>
      <c r="H2873" s="483" t="s">
        <v>8268</v>
      </c>
    </row>
    <row r="2874" spans="1:8">
      <c r="A2874" s="483" t="s">
        <v>8269</v>
      </c>
      <c r="C2874" s="483">
        <v>25318</v>
      </c>
      <c r="H2874" s="483" t="s">
        <v>8270</v>
      </c>
    </row>
    <row r="2875" spans="1:8">
      <c r="A2875" s="483" t="s">
        <v>8269</v>
      </c>
      <c r="C2875" s="483">
        <v>31326</v>
      </c>
      <c r="H2875" s="483" t="s">
        <v>8271</v>
      </c>
    </row>
    <row r="2876" spans="1:8">
      <c r="A2876" s="483" t="s">
        <v>8269</v>
      </c>
      <c r="C2876" s="483">
        <v>30000</v>
      </c>
      <c r="H2876" s="483" t="s">
        <v>8272</v>
      </c>
    </row>
    <row r="2877" spans="1:8">
      <c r="A2877" s="483" t="s">
        <v>8269</v>
      </c>
      <c r="C2877" s="483">
        <v>33500</v>
      </c>
      <c r="H2877" s="483" t="s">
        <v>8273</v>
      </c>
    </row>
    <row r="2878" spans="1:8">
      <c r="A2878" s="483" t="s">
        <v>8269</v>
      </c>
      <c r="C2878" s="483">
        <v>2516</v>
      </c>
      <c r="H2878" s="483" t="s">
        <v>8274</v>
      </c>
    </row>
    <row r="2879" spans="1:8">
      <c r="A2879" s="483" t="s">
        <v>8269</v>
      </c>
      <c r="E2879" s="329">
        <v>45</v>
      </c>
      <c r="F2879" s="329">
        <v>1777</v>
      </c>
      <c r="G2879" s="483" t="s">
        <v>7756</v>
      </c>
      <c r="H2879" s="483" t="s">
        <v>8275</v>
      </c>
    </row>
    <row r="2880" spans="1:8">
      <c r="A2880" s="483" t="s">
        <v>8276</v>
      </c>
      <c r="C2880" s="483">
        <v>12854</v>
      </c>
      <c r="H2880" s="483" t="s">
        <v>8277</v>
      </c>
    </row>
    <row r="2881" spans="1:8">
      <c r="A2881" s="483" t="s">
        <v>8276</v>
      </c>
      <c r="E2881" s="329">
        <v>35</v>
      </c>
      <c r="F2881" s="329">
        <v>1742</v>
      </c>
      <c r="G2881" s="483" t="s">
        <v>7756</v>
      </c>
      <c r="H2881" s="483" t="s">
        <v>8278</v>
      </c>
    </row>
    <row r="2882" spans="1:8">
      <c r="A2882" s="483" t="s">
        <v>8279</v>
      </c>
      <c r="E2882" s="483">
        <v>173</v>
      </c>
      <c r="F2882" s="329">
        <v>1569</v>
      </c>
      <c r="G2882" s="483" t="s">
        <v>7768</v>
      </c>
      <c r="H2882" s="483" t="s">
        <v>7806</v>
      </c>
    </row>
    <row r="2883" spans="1:8">
      <c r="A2883" s="483" t="s">
        <v>8280</v>
      </c>
      <c r="E2883" s="329">
        <v>50</v>
      </c>
      <c r="F2883" s="329">
        <v>1519</v>
      </c>
      <c r="G2883" s="483" t="s">
        <v>7768</v>
      </c>
      <c r="H2883" s="483" t="s">
        <v>8281</v>
      </c>
    </row>
    <row r="2884" spans="1:8">
      <c r="A2884" s="483" t="s">
        <v>8282</v>
      </c>
      <c r="E2884" s="329">
        <v>1205</v>
      </c>
      <c r="F2884" s="329">
        <v>314</v>
      </c>
      <c r="G2884" s="483" t="s">
        <v>7764</v>
      </c>
      <c r="H2884" s="483" t="s">
        <v>8283</v>
      </c>
    </row>
    <row r="2885" spans="1:8">
      <c r="A2885" s="483" t="s">
        <v>8284</v>
      </c>
      <c r="D2885" s="483">
        <v>5000</v>
      </c>
      <c r="E2885" s="329"/>
      <c r="F2885" s="329"/>
      <c r="H2885" s="483" t="s">
        <v>7767</v>
      </c>
    </row>
    <row r="2886" spans="1:8">
      <c r="A2886" s="483" t="s">
        <v>8285</v>
      </c>
      <c r="E2886" s="329">
        <v>320</v>
      </c>
      <c r="F2886" s="329">
        <v>4994</v>
      </c>
      <c r="G2886" s="483" t="s">
        <v>7777</v>
      </c>
      <c r="H2886" s="483" t="s">
        <v>8286</v>
      </c>
    </row>
    <row r="2887" spans="1:8">
      <c r="A2887" s="483" t="s">
        <v>8285</v>
      </c>
      <c r="E2887" s="329">
        <v>300</v>
      </c>
      <c r="F2887" s="329">
        <v>4694</v>
      </c>
      <c r="G2887" s="483" t="s">
        <v>7777</v>
      </c>
      <c r="H2887" s="483" t="s">
        <v>8286</v>
      </c>
    </row>
    <row r="2888" spans="1:8">
      <c r="A2888" s="483" t="s">
        <v>8287</v>
      </c>
      <c r="C2888" s="483">
        <v>17000</v>
      </c>
      <c r="H2888" s="483" t="s">
        <v>8288</v>
      </c>
    </row>
    <row r="2889" spans="1:8">
      <c r="A2889" s="483" t="s">
        <v>8287</v>
      </c>
      <c r="C2889" s="483">
        <v>12000</v>
      </c>
      <c r="E2889" s="329"/>
      <c r="F2889" s="329"/>
      <c r="H2889" s="329" t="s">
        <v>8289</v>
      </c>
    </row>
    <row r="2890" spans="1:8">
      <c r="A2890" s="483" t="s">
        <v>8290</v>
      </c>
      <c r="C2890" s="483">
        <v>25318</v>
      </c>
      <c r="H2890" s="483" t="s">
        <v>8291</v>
      </c>
    </row>
    <row r="2891" spans="1:8">
      <c r="A2891" s="483" t="s">
        <v>8290</v>
      </c>
      <c r="C2891" s="483">
        <v>61326</v>
      </c>
      <c r="H2891" s="483" t="s">
        <v>8292</v>
      </c>
    </row>
    <row r="2892" spans="1:8">
      <c r="A2892" s="483" t="s">
        <v>8290</v>
      </c>
      <c r="C2892" s="483">
        <v>24500</v>
      </c>
      <c r="H2892" s="483" t="s">
        <v>8293</v>
      </c>
    </row>
    <row r="2893" spans="1:8">
      <c r="A2893" s="483" t="s">
        <v>8294</v>
      </c>
      <c r="C2893" s="483">
        <v>11158</v>
      </c>
      <c r="H2893" s="483" t="s">
        <v>8295</v>
      </c>
    </row>
    <row r="2894" spans="1:8" s="329" customFormat="1" ht="81">
      <c r="A2894" s="483" t="s">
        <v>8296</v>
      </c>
      <c r="C2894" s="329">
        <v>34000</v>
      </c>
      <c r="H2894" s="488" t="s">
        <v>8297</v>
      </c>
    </row>
    <row r="2895" spans="1:8">
      <c r="A2895" s="483" t="s">
        <v>8298</v>
      </c>
      <c r="E2895" s="329">
        <v>1205</v>
      </c>
      <c r="F2895" s="329">
        <v>3489</v>
      </c>
      <c r="G2895" s="483" t="s">
        <v>7764</v>
      </c>
      <c r="H2895" s="483" t="s">
        <v>8299</v>
      </c>
    </row>
    <row r="2896" spans="1:8">
      <c r="A2896" s="483" t="s">
        <v>8300</v>
      </c>
      <c r="E2896" s="329">
        <v>199</v>
      </c>
      <c r="F2896" s="329">
        <v>3290</v>
      </c>
      <c r="G2896" s="329" t="s">
        <v>7780</v>
      </c>
      <c r="H2896" s="483" t="s">
        <v>8301</v>
      </c>
    </row>
    <row r="2897" spans="1:8">
      <c r="A2897" s="483" t="s">
        <v>8302</v>
      </c>
      <c r="C2897" s="483">
        <v>25318</v>
      </c>
      <c r="H2897" s="483" t="s">
        <v>8303</v>
      </c>
    </row>
    <row r="2898" spans="1:8">
      <c r="A2898" s="483" t="s">
        <v>8302</v>
      </c>
      <c r="C2898" s="483">
        <v>61326</v>
      </c>
      <c r="H2898" s="483" t="s">
        <v>8304</v>
      </c>
    </row>
    <row r="2899" spans="1:8">
      <c r="A2899" s="483" t="s">
        <v>8302</v>
      </c>
      <c r="C2899" s="483">
        <v>12000</v>
      </c>
      <c r="H2899" s="483" t="s">
        <v>8305</v>
      </c>
    </row>
    <row r="2900" spans="1:8">
      <c r="A2900" s="483" t="s">
        <v>8302</v>
      </c>
      <c r="C2900" s="483">
        <v>1219</v>
      </c>
      <c r="H2900" s="483" t="s">
        <v>8306</v>
      </c>
    </row>
    <row r="2901" spans="1:8">
      <c r="A2901" s="483" t="s">
        <v>8307</v>
      </c>
      <c r="E2901" s="329">
        <v>109</v>
      </c>
      <c r="F2901" s="329">
        <v>3181</v>
      </c>
      <c r="G2901" s="483" t="s">
        <v>7768</v>
      </c>
      <c r="H2901" s="483" t="s">
        <v>8308</v>
      </c>
    </row>
    <row r="2902" spans="1:8">
      <c r="A2902" s="483" t="s">
        <v>8309</v>
      </c>
      <c r="E2902" s="329">
        <v>64</v>
      </c>
      <c r="F2902" s="329">
        <v>3117</v>
      </c>
      <c r="G2902" s="483" t="s">
        <v>7777</v>
      </c>
      <c r="H2902" s="483" t="s">
        <v>8310</v>
      </c>
    </row>
    <row r="2903" spans="1:8">
      <c r="A2903" s="483" t="s">
        <v>8311</v>
      </c>
      <c r="E2903" s="329">
        <v>50</v>
      </c>
      <c r="F2903" s="329">
        <v>3067</v>
      </c>
      <c r="G2903" s="483" t="s">
        <v>7768</v>
      </c>
      <c r="H2903" s="483" t="s">
        <v>8312</v>
      </c>
    </row>
    <row r="2904" spans="1:8">
      <c r="A2904" s="483" t="s">
        <v>8311</v>
      </c>
      <c r="E2904" s="329">
        <v>1205</v>
      </c>
      <c r="F2904" s="329">
        <v>1862</v>
      </c>
      <c r="G2904" s="483" t="s">
        <v>7764</v>
      </c>
      <c r="H2904" s="483" t="s">
        <v>8313</v>
      </c>
    </row>
    <row r="2905" spans="1:8">
      <c r="A2905" s="483" t="s">
        <v>8314</v>
      </c>
      <c r="E2905" s="329">
        <v>124</v>
      </c>
      <c r="F2905" s="329">
        <v>1738</v>
      </c>
      <c r="G2905" s="483" t="s">
        <v>7756</v>
      </c>
      <c r="H2905" s="483" t="s">
        <v>8315</v>
      </c>
    </row>
    <row r="2906" spans="1:8">
      <c r="E2906" s="329"/>
      <c r="F2906" s="329"/>
      <c r="H2906" s="487" t="s">
        <v>8147</v>
      </c>
    </row>
    <row r="2907" spans="1:8">
      <c r="A2907" s="483" t="s">
        <v>8316</v>
      </c>
      <c r="C2907" s="483">
        <v>17000</v>
      </c>
      <c r="H2907" s="483" t="s">
        <v>8317</v>
      </c>
    </row>
    <row r="2908" spans="1:8">
      <c r="A2908" s="483" t="s">
        <v>8318</v>
      </c>
      <c r="C2908" s="483">
        <v>25318</v>
      </c>
      <c r="H2908" s="483" t="s">
        <v>8319</v>
      </c>
    </row>
    <row r="2909" spans="1:8">
      <c r="A2909" s="483" t="s">
        <v>8318</v>
      </c>
      <c r="C2909" s="483">
        <v>61326</v>
      </c>
      <c r="H2909" s="483" t="s">
        <v>8320</v>
      </c>
    </row>
    <row r="2910" spans="1:8">
      <c r="A2910" s="483" t="s">
        <v>8321</v>
      </c>
      <c r="C2910" s="483">
        <v>6299</v>
      </c>
      <c r="H2910" s="483" t="s">
        <v>8322</v>
      </c>
    </row>
    <row r="2911" spans="1:8">
      <c r="A2911" s="483" t="s">
        <v>8323</v>
      </c>
      <c r="E2911" s="329">
        <v>94</v>
      </c>
      <c r="F2911" s="329">
        <v>1644</v>
      </c>
      <c r="G2911" s="483" t="s">
        <v>7756</v>
      </c>
      <c r="H2911" s="483" t="s">
        <v>8324</v>
      </c>
    </row>
    <row r="2912" spans="1:8">
      <c r="A2912" s="483" t="s">
        <v>8325</v>
      </c>
      <c r="E2912" s="483">
        <v>100</v>
      </c>
      <c r="F2912" s="329">
        <v>1544</v>
      </c>
      <c r="G2912" s="483" t="s">
        <v>7777</v>
      </c>
      <c r="H2912" s="483" t="s">
        <v>8326</v>
      </c>
    </row>
    <row r="2913" spans="1:8">
      <c r="A2913" s="483" t="s">
        <v>8327</v>
      </c>
      <c r="E2913" s="329">
        <v>40</v>
      </c>
      <c r="F2913" s="329">
        <v>1504</v>
      </c>
      <c r="G2913" s="483" t="s">
        <v>7760</v>
      </c>
      <c r="H2913" s="483" t="s">
        <v>7761</v>
      </c>
    </row>
    <row r="2914" spans="1:8">
      <c r="A2914" s="483" t="s">
        <v>8327</v>
      </c>
      <c r="E2914" s="329">
        <v>2</v>
      </c>
      <c r="F2914" s="329">
        <v>1502</v>
      </c>
      <c r="G2914" s="483" t="s">
        <v>7756</v>
      </c>
      <c r="H2914" s="483" t="s">
        <v>8328</v>
      </c>
    </row>
    <row r="2915" spans="1:8">
      <c r="A2915" s="483" t="s">
        <v>8329</v>
      </c>
      <c r="E2915" s="329">
        <v>800</v>
      </c>
      <c r="F2915" s="329">
        <v>702</v>
      </c>
      <c r="G2915" s="483" t="s">
        <v>7777</v>
      </c>
      <c r="H2915" s="483" t="s">
        <v>8330</v>
      </c>
    </row>
    <row r="2916" spans="1:8">
      <c r="A2916" s="483" t="s">
        <v>8331</v>
      </c>
      <c r="E2916" s="329">
        <v>15</v>
      </c>
      <c r="F2916" s="329">
        <v>687</v>
      </c>
      <c r="G2916" s="483" t="s">
        <v>7768</v>
      </c>
      <c r="H2916" s="483" t="s">
        <v>8332</v>
      </c>
    </row>
    <row r="2917" spans="1:8">
      <c r="A2917" s="483" t="s">
        <v>8333</v>
      </c>
      <c r="D2917" s="483">
        <v>5000</v>
      </c>
      <c r="E2917" s="329"/>
      <c r="F2917" s="329"/>
      <c r="H2917" s="483" t="s">
        <v>7767</v>
      </c>
    </row>
    <row r="2918" spans="1:8">
      <c r="A2918" s="483" t="s">
        <v>8333</v>
      </c>
      <c r="E2918" s="329">
        <v>1205</v>
      </c>
      <c r="F2918" s="329">
        <v>4482</v>
      </c>
      <c r="G2918" s="483" t="s">
        <v>7764</v>
      </c>
      <c r="H2918" s="483" t="s">
        <v>8334</v>
      </c>
    </row>
    <row r="2919" spans="1:8">
      <c r="A2919" s="483" t="s">
        <v>8333</v>
      </c>
      <c r="E2919" s="329">
        <v>64</v>
      </c>
      <c r="F2919" s="329">
        <v>4418</v>
      </c>
      <c r="G2919" s="483" t="s">
        <v>7756</v>
      </c>
      <c r="H2919" s="483" t="s">
        <v>8335</v>
      </c>
    </row>
    <row r="2920" spans="1:8">
      <c r="A2920" s="483" t="s">
        <v>8336</v>
      </c>
      <c r="E2920" s="329">
        <v>210</v>
      </c>
      <c r="F2920" s="329">
        <v>4208</v>
      </c>
      <c r="G2920" s="329" t="s">
        <v>7780</v>
      </c>
      <c r="H2920" s="483" t="s">
        <v>8337</v>
      </c>
    </row>
    <row r="2921" spans="1:8" s="329" customFormat="1">
      <c r="A2921" s="329" t="s">
        <v>8336</v>
      </c>
      <c r="C2921" s="329">
        <v>20000</v>
      </c>
      <c r="H2921" s="488" t="s">
        <v>8338</v>
      </c>
    </row>
    <row r="2922" spans="1:8" s="329" customFormat="1">
      <c r="A2922" s="329" t="s">
        <v>8339</v>
      </c>
      <c r="C2922" s="329">
        <v>230030</v>
      </c>
      <c r="H2922" s="488" t="s">
        <v>8039</v>
      </c>
    </row>
    <row r="2923" spans="1:8">
      <c r="A2923" s="483" t="s">
        <v>8340</v>
      </c>
      <c r="C2923" s="483">
        <v>17000</v>
      </c>
      <c r="H2923" s="483" t="s">
        <v>8341</v>
      </c>
    </row>
    <row r="2924" spans="1:8">
      <c r="A2924" s="483" t="s">
        <v>8340</v>
      </c>
      <c r="C2924" s="483">
        <v>25318</v>
      </c>
      <c r="H2924" s="483" t="s">
        <v>8342</v>
      </c>
    </row>
    <row r="2925" spans="1:8">
      <c r="A2925" s="483" t="s">
        <v>8340</v>
      </c>
      <c r="C2925" s="483">
        <v>61326</v>
      </c>
      <c r="H2925" s="483" t="s">
        <v>8343</v>
      </c>
    </row>
    <row r="2926" spans="1:8">
      <c r="A2926" s="483" t="s">
        <v>8340</v>
      </c>
      <c r="C2926" s="483">
        <v>9500</v>
      </c>
      <c r="H2926" s="483" t="s">
        <v>8344</v>
      </c>
    </row>
    <row r="2927" spans="1:8">
      <c r="A2927" s="483" t="s">
        <v>8345</v>
      </c>
      <c r="C2927" s="483">
        <v>31260</v>
      </c>
      <c r="H2927" s="483" t="s">
        <v>8346</v>
      </c>
    </row>
    <row r="2928" spans="1:8">
      <c r="A2928" s="483" t="s">
        <v>8345</v>
      </c>
      <c r="E2928" s="329">
        <v>75</v>
      </c>
      <c r="F2928" s="329">
        <v>4133</v>
      </c>
      <c r="G2928" s="483" t="s">
        <v>7756</v>
      </c>
      <c r="H2928" s="483" t="s">
        <v>8347</v>
      </c>
    </row>
    <row r="2929" spans="1:8">
      <c r="A2929" s="483" t="s">
        <v>8348</v>
      </c>
      <c r="E2929" s="483">
        <v>405</v>
      </c>
      <c r="F2929" s="329">
        <v>3728</v>
      </c>
      <c r="G2929" s="483" t="s">
        <v>7760</v>
      </c>
      <c r="H2929" s="483" t="s">
        <v>8349</v>
      </c>
    </row>
    <row r="2930" spans="1:8">
      <c r="A2930" s="483" t="s">
        <v>8348</v>
      </c>
      <c r="E2930" s="483">
        <v>15</v>
      </c>
      <c r="F2930" s="329">
        <v>3713</v>
      </c>
      <c r="G2930" s="483" t="s">
        <v>7760</v>
      </c>
      <c r="H2930" s="483" t="s">
        <v>8350</v>
      </c>
    </row>
    <row r="2931" spans="1:8">
      <c r="A2931" s="483" t="s">
        <v>8351</v>
      </c>
      <c r="B2931" s="483">
        <v>80000</v>
      </c>
      <c r="F2931" s="329"/>
      <c r="H2931" s="483" t="s">
        <v>8123</v>
      </c>
    </row>
    <row r="2932" spans="1:8">
      <c r="A2932" s="483" t="s">
        <v>8352</v>
      </c>
      <c r="E2932" s="483">
        <v>5</v>
      </c>
      <c r="F2932" s="329">
        <v>3708</v>
      </c>
      <c r="G2932" s="483" t="s">
        <v>7756</v>
      </c>
      <c r="H2932" s="483" t="s">
        <v>7853</v>
      </c>
    </row>
    <row r="2933" spans="1:8" s="329" customFormat="1" ht="226.8">
      <c r="A2933" s="483" t="s">
        <v>8352</v>
      </c>
      <c r="C2933" s="329">
        <v>40030</v>
      </c>
      <c r="H2933" s="488" t="s">
        <v>8353</v>
      </c>
    </row>
    <row r="2934" spans="1:8">
      <c r="A2934" s="483" t="s">
        <v>8354</v>
      </c>
      <c r="E2934" s="329">
        <v>1205</v>
      </c>
      <c r="F2934" s="329">
        <v>2503</v>
      </c>
      <c r="G2934" s="483" t="s">
        <v>7764</v>
      </c>
      <c r="H2934" s="483" t="s">
        <v>8355</v>
      </c>
    </row>
    <row r="2935" spans="1:8">
      <c r="A2935" s="483" t="s">
        <v>8354</v>
      </c>
      <c r="E2935" s="329">
        <v>18</v>
      </c>
      <c r="F2935" s="329">
        <v>2485</v>
      </c>
      <c r="G2935" s="483" t="s">
        <v>7768</v>
      </c>
      <c r="H2935" s="483" t="s">
        <v>8356</v>
      </c>
    </row>
    <row r="2936" spans="1:8">
      <c r="A2936" s="483" t="s">
        <v>8357</v>
      </c>
      <c r="C2936" s="483">
        <v>17000</v>
      </c>
      <c r="H2936" s="483" t="s">
        <v>8358</v>
      </c>
    </row>
    <row r="2937" spans="1:8">
      <c r="A2937" s="483" t="s">
        <v>8359</v>
      </c>
      <c r="E2937" s="329">
        <v>75</v>
      </c>
      <c r="F2937" s="329">
        <v>2410</v>
      </c>
      <c r="G2937" s="483" t="s">
        <v>7777</v>
      </c>
      <c r="H2937" s="483" t="s">
        <v>8360</v>
      </c>
    </row>
    <row r="2938" spans="1:8">
      <c r="A2938" s="483" t="s">
        <v>8359</v>
      </c>
      <c r="E2938" s="329">
        <v>70</v>
      </c>
      <c r="F2938" s="329">
        <v>2340</v>
      </c>
      <c r="G2938" s="483" t="s">
        <v>7777</v>
      </c>
      <c r="H2938" s="483" t="s">
        <v>8360</v>
      </c>
    </row>
    <row r="2939" spans="1:8">
      <c r="A2939" s="483" t="s">
        <v>8361</v>
      </c>
      <c r="E2939" s="329">
        <v>35</v>
      </c>
      <c r="F2939" s="329">
        <v>2305</v>
      </c>
      <c r="G2939" s="483" t="s">
        <v>7756</v>
      </c>
      <c r="H2939" s="483" t="s">
        <v>8362</v>
      </c>
    </row>
    <row r="2940" spans="1:8">
      <c r="A2940" s="483" t="s">
        <v>8361</v>
      </c>
      <c r="C2940" s="483">
        <v>25318</v>
      </c>
      <c r="H2940" s="483" t="s">
        <v>8363</v>
      </c>
    </row>
    <row r="2941" spans="1:8">
      <c r="A2941" s="483" t="s">
        <v>8361</v>
      </c>
      <c r="C2941" s="483">
        <v>9000</v>
      </c>
      <c r="H2941" s="483" t="s">
        <v>8364</v>
      </c>
    </row>
    <row r="2942" spans="1:8">
      <c r="A2942" s="483" t="s">
        <v>8365</v>
      </c>
      <c r="C2942" s="329">
        <v>32326</v>
      </c>
      <c r="H2942" s="483" t="s">
        <v>8364</v>
      </c>
    </row>
    <row r="2943" spans="1:8">
      <c r="A2943" s="483" t="s">
        <v>8366</v>
      </c>
      <c r="C2943" s="329">
        <v>20000</v>
      </c>
      <c r="H2943" s="483" t="s">
        <v>8367</v>
      </c>
    </row>
    <row r="2944" spans="1:8">
      <c r="A2944" s="483" t="s">
        <v>8361</v>
      </c>
      <c r="C2944" s="483">
        <v>36000</v>
      </c>
      <c r="H2944" s="483" t="s">
        <v>8368</v>
      </c>
    </row>
    <row r="2945" spans="1:8">
      <c r="A2945" s="483" t="s">
        <v>8361</v>
      </c>
      <c r="C2945" s="483">
        <v>9821</v>
      </c>
      <c r="H2945" s="483" t="s">
        <v>8369</v>
      </c>
    </row>
    <row r="2946" spans="1:8">
      <c r="A2946" s="483" t="s">
        <v>8361</v>
      </c>
      <c r="C2946" s="483">
        <v>20696</v>
      </c>
      <c r="H2946" s="483" t="s">
        <v>8370</v>
      </c>
    </row>
    <row r="2947" spans="1:8">
      <c r="A2947" s="483" t="s">
        <v>8371</v>
      </c>
      <c r="C2947" s="483">
        <v>20000</v>
      </c>
      <c r="E2947" s="329"/>
      <c r="F2947" s="329"/>
      <c r="H2947" s="487" t="s">
        <v>8372</v>
      </c>
    </row>
    <row r="2948" spans="1:8">
      <c r="A2948" s="483" t="s">
        <v>8371</v>
      </c>
      <c r="C2948" s="483">
        <v>25318</v>
      </c>
      <c r="E2948" s="329"/>
      <c r="F2948" s="329"/>
      <c r="H2948" s="483" t="s">
        <v>8373</v>
      </c>
    </row>
    <row r="2949" spans="1:8">
      <c r="A2949" s="483" t="s">
        <v>8374</v>
      </c>
      <c r="C2949" s="483">
        <v>1900</v>
      </c>
      <c r="E2949" s="329"/>
      <c r="F2949" s="329"/>
      <c r="H2949" s="483" t="s">
        <v>8373</v>
      </c>
    </row>
    <row r="2950" spans="1:8">
      <c r="A2950" s="483" t="s">
        <v>8375</v>
      </c>
      <c r="E2950" s="329">
        <v>210</v>
      </c>
      <c r="F2950" s="329">
        <v>2095</v>
      </c>
      <c r="G2950" s="329" t="s">
        <v>7780</v>
      </c>
      <c r="H2950" s="483" t="s">
        <v>8376</v>
      </c>
    </row>
    <row r="2951" spans="1:8">
      <c r="A2951" s="483" t="s">
        <v>8375</v>
      </c>
      <c r="E2951" s="329">
        <v>1205</v>
      </c>
      <c r="F2951" s="329">
        <v>890</v>
      </c>
      <c r="G2951" s="483" t="s">
        <v>7764</v>
      </c>
      <c r="H2951" s="483" t="s">
        <v>8377</v>
      </c>
    </row>
    <row r="2952" spans="1:8">
      <c r="A2952" s="483" t="s">
        <v>8366</v>
      </c>
      <c r="D2952" s="483">
        <v>5000</v>
      </c>
      <c r="E2952" s="329"/>
      <c r="F2952" s="329"/>
      <c r="H2952" s="483" t="s">
        <v>7767</v>
      </c>
    </row>
    <row r="2953" spans="1:8">
      <c r="A2953" s="483" t="s">
        <v>8366</v>
      </c>
      <c r="E2953" s="483">
        <v>500</v>
      </c>
      <c r="F2953" s="329">
        <v>5390</v>
      </c>
      <c r="G2953" s="483" t="s">
        <v>7756</v>
      </c>
      <c r="H2953" s="483" t="s">
        <v>8378</v>
      </c>
    </row>
    <row r="2954" spans="1:8">
      <c r="A2954" s="483" t="s">
        <v>8366</v>
      </c>
      <c r="C2954" s="483">
        <v>400</v>
      </c>
      <c r="H2954" s="483" t="s">
        <v>8379</v>
      </c>
    </row>
    <row r="2955" spans="1:8">
      <c r="A2955" s="483" t="s">
        <v>8366</v>
      </c>
      <c r="C2955" s="483">
        <v>600</v>
      </c>
      <c r="H2955" s="483" t="s">
        <v>8380</v>
      </c>
    </row>
    <row r="2956" spans="1:8">
      <c r="A2956" s="483" t="s">
        <v>8381</v>
      </c>
      <c r="C2956" s="329">
        <v>61326</v>
      </c>
      <c r="H2956" s="483" t="s">
        <v>8382</v>
      </c>
    </row>
    <row r="2957" spans="1:8">
      <c r="A2957" s="483" t="s">
        <v>8381</v>
      </c>
      <c r="E2957" s="483">
        <v>150</v>
      </c>
      <c r="F2957" s="329">
        <v>5240</v>
      </c>
      <c r="G2957" s="483" t="s">
        <v>7760</v>
      </c>
      <c r="H2957" s="483" t="s">
        <v>8383</v>
      </c>
    </row>
    <row r="2958" spans="1:8">
      <c r="A2958" s="483" t="s">
        <v>8384</v>
      </c>
      <c r="E2958" s="329">
        <v>1480</v>
      </c>
      <c r="F2958" s="329">
        <v>3760</v>
      </c>
      <c r="H2958" s="483" t="s">
        <v>8385</v>
      </c>
    </row>
    <row r="2959" spans="1:8">
      <c r="A2959" s="483" t="s">
        <v>8384</v>
      </c>
      <c r="E2959" s="483">
        <v>35</v>
      </c>
      <c r="F2959" s="329">
        <v>3725</v>
      </c>
      <c r="G2959" s="483" t="s">
        <v>7756</v>
      </c>
      <c r="H2959" s="483" t="s">
        <v>8386</v>
      </c>
    </row>
    <row r="2960" spans="1:8">
      <c r="A2960" s="483" t="s">
        <v>8384</v>
      </c>
      <c r="E2960" s="329">
        <v>214</v>
      </c>
      <c r="F2960" s="329">
        <v>3511</v>
      </c>
      <c r="G2960" s="483" t="s">
        <v>7756</v>
      </c>
      <c r="H2960" s="483" t="s">
        <v>8387</v>
      </c>
    </row>
    <row r="2961" spans="1:8">
      <c r="A2961" s="483" t="s">
        <v>8388</v>
      </c>
      <c r="E2961" s="483">
        <v>82</v>
      </c>
      <c r="F2961" s="329">
        <v>3429</v>
      </c>
      <c r="G2961" s="483" t="s">
        <v>7756</v>
      </c>
      <c r="H2961" s="483" t="s">
        <v>8389</v>
      </c>
    </row>
    <row r="2962" spans="1:8">
      <c r="A2962" s="483" t="s">
        <v>8388</v>
      </c>
      <c r="E2962" s="483">
        <v>164</v>
      </c>
      <c r="F2962" s="329">
        <v>3265</v>
      </c>
      <c r="G2962" s="483" t="s">
        <v>7768</v>
      </c>
      <c r="H2962" s="483" t="s">
        <v>7806</v>
      </c>
    </row>
    <row r="2963" spans="1:8">
      <c r="A2963" s="483" t="s">
        <v>8390</v>
      </c>
      <c r="E2963" s="329">
        <v>18</v>
      </c>
      <c r="F2963" s="329">
        <v>3247</v>
      </c>
      <c r="G2963" s="483" t="s">
        <v>7768</v>
      </c>
      <c r="H2963" s="483" t="s">
        <v>8391</v>
      </c>
    </row>
    <row r="2964" spans="1:8">
      <c r="A2964" s="483" t="s">
        <v>8390</v>
      </c>
      <c r="E2964" s="483">
        <v>100</v>
      </c>
      <c r="F2964" s="329">
        <v>3147</v>
      </c>
      <c r="G2964" s="483" t="s">
        <v>7777</v>
      </c>
      <c r="H2964" s="483" t="s">
        <v>7877</v>
      </c>
    </row>
    <row r="2965" spans="1:8">
      <c r="A2965" s="483" t="s">
        <v>4793</v>
      </c>
      <c r="E2965" s="329">
        <v>185</v>
      </c>
      <c r="F2965" s="329">
        <v>2962</v>
      </c>
      <c r="G2965" s="483" t="s">
        <v>7777</v>
      </c>
      <c r="H2965" s="483" t="s">
        <v>8392</v>
      </c>
    </row>
    <row r="2966" spans="1:8">
      <c r="A2966" s="483" t="s">
        <v>4793</v>
      </c>
      <c r="E2966" s="329">
        <v>185</v>
      </c>
      <c r="F2966" s="329">
        <v>2777</v>
      </c>
      <c r="G2966" s="483" t="s">
        <v>7777</v>
      </c>
      <c r="H2966" s="483" t="s">
        <v>8392</v>
      </c>
    </row>
    <row r="2967" spans="1:8">
      <c r="A2967" s="483" t="s">
        <v>8393</v>
      </c>
      <c r="E2967" s="329">
        <v>1205</v>
      </c>
      <c r="F2967" s="329">
        <v>1572</v>
      </c>
      <c r="G2967" s="483" t="s">
        <v>7764</v>
      </c>
      <c r="H2967" s="483" t="s">
        <v>8377</v>
      </c>
    </row>
    <row r="2968" spans="1:8">
      <c r="A2968" s="483" t="s">
        <v>8394</v>
      </c>
      <c r="E2968" s="483">
        <v>70</v>
      </c>
      <c r="F2968" s="329">
        <v>1502</v>
      </c>
      <c r="G2968" s="483" t="s">
        <v>7756</v>
      </c>
      <c r="H2968" s="483" t="s">
        <v>8395</v>
      </c>
    </row>
    <row r="2969" spans="1:8">
      <c r="A2969" s="483" t="s">
        <v>8396</v>
      </c>
      <c r="E2969" s="329">
        <v>225</v>
      </c>
      <c r="F2969" s="329">
        <v>1277</v>
      </c>
      <c r="G2969" s="483" t="s">
        <v>7777</v>
      </c>
      <c r="H2969" s="483" t="s">
        <v>8397</v>
      </c>
    </row>
    <row r="2970" spans="1:8">
      <c r="A2970" s="483" t="s">
        <v>8396</v>
      </c>
      <c r="E2970" s="329">
        <v>235</v>
      </c>
      <c r="F2970" s="329">
        <v>1042</v>
      </c>
      <c r="G2970" s="483" t="s">
        <v>7777</v>
      </c>
      <c r="H2970" s="483" t="s">
        <v>8397</v>
      </c>
    </row>
    <row r="2971" spans="1:8">
      <c r="A2971" s="483" t="s">
        <v>8398</v>
      </c>
      <c r="E2971" s="329">
        <v>235</v>
      </c>
      <c r="F2971" s="329">
        <v>807</v>
      </c>
      <c r="G2971" s="483" t="s">
        <v>7777</v>
      </c>
      <c r="H2971" s="483" t="s">
        <v>8399</v>
      </c>
    </row>
    <row r="2972" spans="1:8">
      <c r="A2972" s="483" t="s">
        <v>8398</v>
      </c>
      <c r="E2972" s="329">
        <v>320</v>
      </c>
      <c r="F2972" s="329">
        <v>487</v>
      </c>
      <c r="G2972" s="483" t="s">
        <v>7777</v>
      </c>
      <c r="H2972" s="483" t="s">
        <v>8399</v>
      </c>
    </row>
    <row r="2973" spans="1:8">
      <c r="A2973" s="483" t="s">
        <v>8398</v>
      </c>
      <c r="E2973" s="483">
        <v>2</v>
      </c>
      <c r="F2973" s="329">
        <v>485</v>
      </c>
      <c r="G2973" s="483" t="s">
        <v>7756</v>
      </c>
      <c r="H2973" s="483" t="s">
        <v>8400</v>
      </c>
    </row>
    <row r="2974" spans="1:8">
      <c r="A2974" s="483" t="s">
        <v>8398</v>
      </c>
      <c r="C2974" s="483">
        <v>10158</v>
      </c>
      <c r="H2974" s="483" t="s">
        <v>8401</v>
      </c>
    </row>
    <row r="2975" spans="1:8">
      <c r="A2975" s="483" t="s">
        <v>8402</v>
      </c>
      <c r="C2975" s="483">
        <v>14567</v>
      </c>
      <c r="H2975" s="483" t="s">
        <v>8403</v>
      </c>
    </row>
    <row r="2976" spans="1:8">
      <c r="A2976" s="483" t="s">
        <v>8402</v>
      </c>
      <c r="D2976" s="483">
        <v>5000</v>
      </c>
      <c r="E2976" s="329"/>
      <c r="F2976" s="329">
        <v>5485</v>
      </c>
      <c r="H2976" s="483" t="s">
        <v>7767</v>
      </c>
    </row>
    <row r="2977" spans="1:8">
      <c r="A2977" s="483" t="s">
        <v>8404</v>
      </c>
      <c r="E2977" s="329">
        <v>225</v>
      </c>
      <c r="F2977" s="329">
        <v>5260</v>
      </c>
      <c r="G2977" s="483" t="s">
        <v>7777</v>
      </c>
      <c r="H2977" s="483" t="s">
        <v>8397</v>
      </c>
    </row>
    <row r="2978" spans="1:8">
      <c r="A2978" s="483" t="s">
        <v>8404</v>
      </c>
      <c r="E2978" s="329">
        <v>235</v>
      </c>
      <c r="F2978" s="329">
        <v>5025</v>
      </c>
      <c r="G2978" s="483" t="s">
        <v>7777</v>
      </c>
      <c r="H2978" s="483" t="s">
        <v>8397</v>
      </c>
    </row>
    <row r="2979" spans="1:8" ht="32.4">
      <c r="A2979" s="483" t="s">
        <v>8405</v>
      </c>
      <c r="C2979" s="483">
        <v>30000</v>
      </c>
      <c r="E2979" s="329"/>
      <c r="F2979" s="329"/>
      <c r="H2979" s="486" t="s">
        <v>8406</v>
      </c>
    </row>
    <row r="2980" spans="1:8">
      <c r="A2980" s="483" t="s">
        <v>4795</v>
      </c>
      <c r="E2980" s="329">
        <v>100</v>
      </c>
      <c r="F2980" s="329">
        <v>4925</v>
      </c>
      <c r="G2980" s="483" t="s">
        <v>7775</v>
      </c>
      <c r="H2980" s="483" t="s">
        <v>8407</v>
      </c>
    </row>
    <row r="2981" spans="1:8">
      <c r="A2981" s="483" t="s">
        <v>4795</v>
      </c>
      <c r="E2981" s="329">
        <v>1205</v>
      </c>
      <c r="F2981" s="329">
        <v>3720</v>
      </c>
      <c r="G2981" s="483" t="s">
        <v>7764</v>
      </c>
      <c r="H2981" s="483" t="s">
        <v>8408</v>
      </c>
    </row>
    <row r="2982" spans="1:8">
      <c r="A2982" s="483" t="s">
        <v>8409</v>
      </c>
      <c r="E2982" s="483">
        <v>52</v>
      </c>
      <c r="F2982" s="329">
        <v>3668</v>
      </c>
      <c r="G2982" s="483" t="s">
        <v>7756</v>
      </c>
      <c r="H2982" s="483" t="s">
        <v>8410</v>
      </c>
    </row>
    <row r="2983" spans="1:8">
      <c r="A2983" s="483" t="s">
        <v>8411</v>
      </c>
      <c r="E2983" s="329">
        <v>85</v>
      </c>
      <c r="F2983" s="329">
        <v>3583</v>
      </c>
      <c r="G2983" s="483" t="s">
        <v>7777</v>
      </c>
      <c r="H2983" s="483" t="s">
        <v>8412</v>
      </c>
    </row>
    <row r="2984" spans="1:8">
      <c r="A2984" s="483" t="s">
        <v>8411</v>
      </c>
      <c r="E2984" s="329">
        <v>85</v>
      </c>
      <c r="F2984" s="329">
        <v>3498</v>
      </c>
      <c r="G2984" s="483" t="s">
        <v>7777</v>
      </c>
      <c r="H2984" s="483" t="s">
        <v>8412</v>
      </c>
    </row>
    <row r="2985" spans="1:8">
      <c r="A2985" s="483" t="s">
        <v>8413</v>
      </c>
      <c r="E2985" s="329">
        <v>80</v>
      </c>
      <c r="F2985" s="329">
        <v>3418</v>
      </c>
      <c r="G2985" s="483" t="s">
        <v>7760</v>
      </c>
      <c r="H2985" s="483" t="s">
        <v>7761</v>
      </c>
    </row>
    <row r="2986" spans="1:8">
      <c r="A2986" s="483" t="s">
        <v>8414</v>
      </c>
      <c r="C2986" s="483">
        <v>17000</v>
      </c>
      <c r="H2986" s="483" t="s">
        <v>8415</v>
      </c>
    </row>
    <row r="2987" spans="1:8">
      <c r="A2987" s="483" t="s">
        <v>8416</v>
      </c>
      <c r="C2987" s="487">
        <v>20000</v>
      </c>
      <c r="H2987" s="483" t="s">
        <v>8417</v>
      </c>
    </row>
    <row r="2988" spans="1:8">
      <c r="A2988" s="483" t="s">
        <v>8416</v>
      </c>
      <c r="C2988" s="483">
        <v>27218</v>
      </c>
      <c r="H2988" s="483" t="s">
        <v>8418</v>
      </c>
    </row>
    <row r="2989" spans="1:8">
      <c r="A2989" s="483" t="s">
        <v>8416</v>
      </c>
      <c r="C2989" s="483">
        <v>30800</v>
      </c>
      <c r="H2989" s="483" t="s">
        <v>8419</v>
      </c>
    </row>
    <row r="2990" spans="1:8">
      <c r="A2990" s="483" t="s">
        <v>8416</v>
      </c>
      <c r="E2990" s="329">
        <v>178</v>
      </c>
      <c r="F2990" s="329">
        <v>3240</v>
      </c>
      <c r="G2990" s="329" t="s">
        <v>7780</v>
      </c>
      <c r="H2990" s="483" t="s">
        <v>8420</v>
      </c>
    </row>
    <row r="2991" spans="1:8">
      <c r="A2991" s="483" t="s">
        <v>8421</v>
      </c>
      <c r="E2991" s="329">
        <v>80</v>
      </c>
      <c r="F2991" s="329">
        <v>3160</v>
      </c>
      <c r="G2991" s="483" t="s">
        <v>7777</v>
      </c>
      <c r="H2991" s="483" t="s">
        <v>8422</v>
      </c>
    </row>
    <row r="2992" spans="1:8">
      <c r="A2992" s="483" t="s">
        <v>8421</v>
      </c>
      <c r="E2992" s="329">
        <v>80</v>
      </c>
      <c r="F2992" s="329">
        <v>3080</v>
      </c>
      <c r="G2992" s="483" t="s">
        <v>7777</v>
      </c>
      <c r="H2992" s="483" t="s">
        <v>8422</v>
      </c>
    </row>
    <row r="2993" spans="1:8">
      <c r="A2993" s="483" t="s">
        <v>8423</v>
      </c>
      <c r="E2993" s="329">
        <v>1000</v>
      </c>
      <c r="F2993" s="329">
        <v>2080</v>
      </c>
      <c r="G2993" s="483" t="s">
        <v>7777</v>
      </c>
      <c r="H2993" s="483" t="s">
        <v>8424</v>
      </c>
    </row>
    <row r="2994" spans="1:8">
      <c r="A2994" s="483" t="s">
        <v>8425</v>
      </c>
      <c r="C2994" s="487">
        <v>11326</v>
      </c>
      <c r="H2994" s="483" t="s">
        <v>8426</v>
      </c>
    </row>
    <row r="2995" spans="1:8">
      <c r="A2995" s="483" t="s">
        <v>8411</v>
      </c>
      <c r="E2995" s="329">
        <v>115</v>
      </c>
      <c r="F2995" s="329">
        <v>1965</v>
      </c>
      <c r="G2995" s="483" t="s">
        <v>7777</v>
      </c>
      <c r="H2995" s="483" t="s">
        <v>8427</v>
      </c>
    </row>
    <row r="2996" spans="1:8">
      <c r="A2996" s="483" t="s">
        <v>8411</v>
      </c>
      <c r="E2996" s="329">
        <v>150</v>
      </c>
      <c r="F2996" s="329">
        <v>1815</v>
      </c>
      <c r="G2996" s="483" t="s">
        <v>7777</v>
      </c>
      <c r="H2996" s="483" t="s">
        <v>8427</v>
      </c>
    </row>
    <row r="2997" spans="1:8">
      <c r="A2997" s="483" t="s">
        <v>8423</v>
      </c>
      <c r="D2997" s="483">
        <v>4320</v>
      </c>
      <c r="E2997" s="329"/>
      <c r="F2997" s="329"/>
      <c r="H2997" s="483" t="s">
        <v>8428</v>
      </c>
    </row>
    <row r="2998" spans="1:8">
      <c r="A2998" s="483" t="s">
        <v>8429</v>
      </c>
      <c r="C2998" s="487">
        <v>20000</v>
      </c>
      <c r="D2998" s="483" t="s">
        <v>8430</v>
      </c>
      <c r="H2998" s="483" t="s">
        <v>8431</v>
      </c>
    </row>
    <row r="2999" spans="1:8">
      <c r="A2999" s="483" t="s">
        <v>8429</v>
      </c>
      <c r="C2999" s="483">
        <v>40580</v>
      </c>
      <c r="H2999" s="483" t="s">
        <v>8432</v>
      </c>
    </row>
    <row r="3000" spans="1:8">
      <c r="A3000" s="483" t="s">
        <v>4800</v>
      </c>
      <c r="E3000" s="329">
        <v>299</v>
      </c>
      <c r="F3000" s="329">
        <v>5836</v>
      </c>
      <c r="G3000" s="483" t="s">
        <v>7775</v>
      </c>
      <c r="H3000" s="483" t="s">
        <v>8407</v>
      </c>
    </row>
    <row r="3001" spans="1:8">
      <c r="A3001" s="483" t="s">
        <v>4801</v>
      </c>
      <c r="E3001" s="329">
        <v>290</v>
      </c>
      <c r="F3001" s="329">
        <v>5546</v>
      </c>
      <c r="G3001" s="483" t="s">
        <v>7777</v>
      </c>
      <c r="H3001" s="483" t="s">
        <v>8433</v>
      </c>
    </row>
    <row r="3002" spans="1:8">
      <c r="A3002" s="483" t="s">
        <v>4801</v>
      </c>
      <c r="E3002" s="329">
        <v>335</v>
      </c>
      <c r="F3002" s="329">
        <v>5211</v>
      </c>
      <c r="G3002" s="483" t="s">
        <v>7777</v>
      </c>
      <c r="H3002" s="483" t="s">
        <v>8433</v>
      </c>
    </row>
    <row r="3003" spans="1:8">
      <c r="A3003" s="483" t="s">
        <v>8434</v>
      </c>
      <c r="E3003" s="329">
        <v>125</v>
      </c>
      <c r="F3003" s="329">
        <v>5086</v>
      </c>
      <c r="G3003" s="483" t="s">
        <v>7777</v>
      </c>
      <c r="H3003" s="483" t="s">
        <v>8435</v>
      </c>
    </row>
    <row r="3004" spans="1:8">
      <c r="A3004" s="483" t="s">
        <v>8434</v>
      </c>
      <c r="E3004" s="329">
        <v>120</v>
      </c>
      <c r="F3004" s="329">
        <v>4966</v>
      </c>
      <c r="G3004" s="483" t="s">
        <v>7777</v>
      </c>
      <c r="H3004" s="483" t="s">
        <v>8435</v>
      </c>
    </row>
    <row r="3005" spans="1:8">
      <c r="A3005" s="483" t="s">
        <v>8436</v>
      </c>
      <c r="E3005" s="329">
        <v>18</v>
      </c>
      <c r="F3005" s="329">
        <v>4948</v>
      </c>
      <c r="G3005" s="483" t="s">
        <v>7768</v>
      </c>
      <c r="H3005" s="483" t="s">
        <v>8437</v>
      </c>
    </row>
    <row r="3006" spans="1:8">
      <c r="A3006" s="483" t="s">
        <v>8436</v>
      </c>
      <c r="E3006" s="483">
        <v>90</v>
      </c>
      <c r="F3006" s="329">
        <v>4858</v>
      </c>
      <c r="G3006" s="483" t="s">
        <v>7777</v>
      </c>
      <c r="H3006" s="483" t="s">
        <v>7877</v>
      </c>
    </row>
    <row r="3007" spans="1:8">
      <c r="A3007" s="483" t="s">
        <v>8438</v>
      </c>
      <c r="E3007" s="329">
        <v>1205</v>
      </c>
      <c r="F3007" s="329">
        <v>3653</v>
      </c>
      <c r="G3007" s="483" t="s">
        <v>7764</v>
      </c>
      <c r="H3007" s="483" t="s">
        <v>8439</v>
      </c>
    </row>
    <row r="3008" spans="1:8">
      <c r="A3008" s="483" t="s">
        <v>8438</v>
      </c>
      <c r="C3008" s="487">
        <v>10000</v>
      </c>
      <c r="H3008" s="483" t="s">
        <v>8440</v>
      </c>
    </row>
    <row r="3009" spans="1:8">
      <c r="A3009" s="483" t="s">
        <v>8441</v>
      </c>
      <c r="D3009" s="483">
        <v>29400</v>
      </c>
      <c r="E3009" s="329"/>
      <c r="F3009" s="329"/>
      <c r="H3009" s="483" t="s">
        <v>8442</v>
      </c>
    </row>
    <row r="3010" spans="1:8">
      <c r="A3010" s="483" t="s">
        <v>8441</v>
      </c>
      <c r="E3010" s="329">
        <v>600</v>
      </c>
      <c r="F3010" s="329">
        <v>3053</v>
      </c>
      <c r="G3010" s="483" t="s">
        <v>7777</v>
      </c>
      <c r="H3010" s="483" t="s">
        <v>8443</v>
      </c>
    </row>
    <row r="3011" spans="1:8">
      <c r="A3011" s="483" t="s">
        <v>8441</v>
      </c>
      <c r="E3011" s="329">
        <v>100</v>
      </c>
      <c r="F3011" s="329">
        <v>2953</v>
      </c>
      <c r="G3011" s="483" t="s">
        <v>7777</v>
      </c>
      <c r="H3011" s="483" t="s">
        <v>8443</v>
      </c>
    </row>
    <row r="3012" spans="1:8">
      <c r="A3012" s="483" t="s">
        <v>8444</v>
      </c>
      <c r="E3012" s="483">
        <v>100</v>
      </c>
      <c r="F3012" s="329">
        <v>2853</v>
      </c>
      <c r="G3012" s="483" t="s">
        <v>7777</v>
      </c>
      <c r="H3012" s="483" t="s">
        <v>7877</v>
      </c>
    </row>
    <row r="3013" spans="1:8">
      <c r="A3013" s="483" t="s">
        <v>8445</v>
      </c>
      <c r="E3013" s="329">
        <v>800</v>
      </c>
      <c r="F3013" s="329">
        <v>2053</v>
      </c>
      <c r="G3013" s="483" t="s">
        <v>7777</v>
      </c>
      <c r="H3013" s="483" t="s">
        <v>8446</v>
      </c>
    </row>
    <row r="3014" spans="1:8">
      <c r="A3014" s="483" t="s">
        <v>8447</v>
      </c>
      <c r="C3014" s="483">
        <v>27218</v>
      </c>
      <c r="H3014" s="483" t="s">
        <v>8448</v>
      </c>
    </row>
    <row r="3015" spans="1:8">
      <c r="A3015" s="483" t="s">
        <v>8447</v>
      </c>
      <c r="C3015" s="483">
        <v>30250</v>
      </c>
      <c r="D3015" s="487" t="s">
        <v>8449</v>
      </c>
      <c r="H3015" s="483" t="s">
        <v>8450</v>
      </c>
    </row>
    <row r="3016" spans="1:8">
      <c r="A3016" s="483" t="s">
        <v>8447</v>
      </c>
      <c r="D3016" s="487" t="s">
        <v>8451</v>
      </c>
      <c r="H3016" s="483" t="s">
        <v>8452</v>
      </c>
    </row>
    <row r="3017" spans="1:8">
      <c r="A3017" s="483" t="s">
        <v>8447</v>
      </c>
      <c r="C3017" s="483">
        <v>7303</v>
      </c>
      <c r="E3017" s="483">
        <v>29400</v>
      </c>
      <c r="H3017" s="483" t="s">
        <v>8453</v>
      </c>
    </row>
    <row r="3018" spans="1:8">
      <c r="A3018" s="483" t="s">
        <v>8454</v>
      </c>
      <c r="E3018" s="483">
        <v>100</v>
      </c>
      <c r="F3018" s="329">
        <v>1953</v>
      </c>
      <c r="G3018" s="483" t="s">
        <v>7756</v>
      </c>
      <c r="H3018" s="483" t="s">
        <v>8455</v>
      </c>
    </row>
    <row r="3019" spans="1:8">
      <c r="A3019" s="483" t="s">
        <v>8454</v>
      </c>
      <c r="E3019" s="329">
        <v>84</v>
      </c>
      <c r="F3019" s="329">
        <v>1869</v>
      </c>
      <c r="G3019" s="483" t="s">
        <v>7768</v>
      </c>
      <c r="H3019" s="483" t="s">
        <v>8456</v>
      </c>
    </row>
    <row r="3020" spans="1:8">
      <c r="A3020" s="483" t="s">
        <v>8457</v>
      </c>
      <c r="C3020" s="483">
        <v>1196</v>
      </c>
      <c r="H3020" s="483" t="s">
        <v>8458</v>
      </c>
    </row>
    <row r="3021" spans="1:8">
      <c r="A3021" s="483" t="s">
        <v>8459</v>
      </c>
      <c r="D3021" s="483">
        <v>3150</v>
      </c>
      <c r="F3021" s="483">
        <v>5019</v>
      </c>
      <c r="H3021" s="483" t="s">
        <v>8460</v>
      </c>
    </row>
    <row r="3022" spans="1:8">
      <c r="A3022" s="483" t="s">
        <v>8461</v>
      </c>
      <c r="C3022" s="483">
        <v>69000</v>
      </c>
      <c r="H3022" s="483" t="s">
        <v>8462</v>
      </c>
    </row>
    <row r="3023" spans="1:8">
      <c r="A3023" s="483" t="s">
        <v>8463</v>
      </c>
      <c r="C3023" s="483">
        <v>3658</v>
      </c>
      <c r="H3023" s="483" t="s">
        <v>8462</v>
      </c>
    </row>
    <row r="3024" spans="1:8">
      <c r="A3024" s="483" t="s">
        <v>8464</v>
      </c>
      <c r="E3024" s="483">
        <v>35</v>
      </c>
      <c r="F3024" s="329">
        <v>4984</v>
      </c>
      <c r="G3024" s="483" t="s">
        <v>7756</v>
      </c>
      <c r="H3024" s="483" t="s">
        <v>8465</v>
      </c>
    </row>
    <row r="3025" spans="1:8">
      <c r="A3025" s="483" t="s">
        <v>8466</v>
      </c>
      <c r="E3025" s="329">
        <v>1205</v>
      </c>
      <c r="F3025" s="329">
        <v>3779</v>
      </c>
      <c r="G3025" s="483" t="s">
        <v>7764</v>
      </c>
      <c r="H3025" s="483" t="s">
        <v>8467</v>
      </c>
    </row>
    <row r="3026" spans="1:8">
      <c r="A3026" s="483" t="s">
        <v>8468</v>
      </c>
      <c r="E3026" s="329">
        <v>70</v>
      </c>
      <c r="F3026" s="329">
        <v>3709</v>
      </c>
      <c r="G3026" s="483" t="s">
        <v>7777</v>
      </c>
      <c r="H3026" s="483" t="s">
        <v>8469</v>
      </c>
    </row>
    <row r="3027" spans="1:8">
      <c r="A3027" s="483" t="s">
        <v>5452</v>
      </c>
      <c r="E3027" s="483">
        <v>70</v>
      </c>
      <c r="F3027" s="329">
        <v>3639</v>
      </c>
      <c r="G3027" s="483" t="s">
        <v>7775</v>
      </c>
      <c r="H3027" s="483" t="s">
        <v>8470</v>
      </c>
    </row>
    <row r="3028" spans="1:8">
      <c r="A3028" s="483" t="s">
        <v>8471</v>
      </c>
      <c r="C3028" s="483">
        <v>17000</v>
      </c>
      <c r="H3028" s="483" t="s">
        <v>8472</v>
      </c>
    </row>
    <row r="3029" spans="1:8">
      <c r="A3029" s="483" t="s">
        <v>8473</v>
      </c>
      <c r="C3029" s="483">
        <v>27218</v>
      </c>
      <c r="H3029" s="483" t="s">
        <v>8474</v>
      </c>
    </row>
    <row r="3030" spans="1:8">
      <c r="A3030" s="483" t="s">
        <v>8473</v>
      </c>
      <c r="C3030" s="483">
        <v>50000</v>
      </c>
      <c r="D3030" s="487"/>
      <c r="H3030" s="483" t="s">
        <v>8475</v>
      </c>
    </row>
    <row r="3031" spans="1:8">
      <c r="A3031" s="483" t="s">
        <v>8473</v>
      </c>
      <c r="D3031" s="487" t="s">
        <v>8476</v>
      </c>
      <c r="H3031" s="483" t="s">
        <v>8477</v>
      </c>
    </row>
    <row r="3032" spans="1:8">
      <c r="A3032" s="483" t="s">
        <v>8473</v>
      </c>
      <c r="C3032" s="483">
        <v>41454</v>
      </c>
      <c r="D3032" s="487" t="s">
        <v>8478</v>
      </c>
      <c r="E3032" s="487"/>
      <c r="H3032" s="483" t="s">
        <v>8479</v>
      </c>
    </row>
    <row r="3033" spans="1:8">
      <c r="A3033" s="483" t="s">
        <v>8473</v>
      </c>
      <c r="D3033" s="487" t="s">
        <v>8480</v>
      </c>
      <c r="E3033" s="487" t="s">
        <v>8481</v>
      </c>
      <c r="H3033" s="483" t="s">
        <v>8482</v>
      </c>
    </row>
    <row r="3034" spans="1:8">
      <c r="A3034" s="483" t="s">
        <v>8473</v>
      </c>
      <c r="C3034" s="483">
        <v>32275</v>
      </c>
      <c r="H3034" s="483" t="s">
        <v>8483</v>
      </c>
    </row>
    <row r="3035" spans="1:8">
      <c r="A3035" s="483" t="s">
        <v>8473</v>
      </c>
      <c r="C3035" s="483">
        <v>2167</v>
      </c>
      <c r="H3035" s="483" t="s">
        <v>8484</v>
      </c>
    </row>
    <row r="3036" spans="1:8">
      <c r="A3036" s="483" t="s">
        <v>8473</v>
      </c>
      <c r="E3036" s="329">
        <v>32</v>
      </c>
      <c r="F3036" s="329">
        <v>3607</v>
      </c>
      <c r="G3036" s="483" t="s">
        <v>7768</v>
      </c>
      <c r="H3036" s="483" t="s">
        <v>8485</v>
      </c>
    </row>
    <row r="3037" spans="1:8">
      <c r="A3037" s="483" t="s">
        <v>8473</v>
      </c>
      <c r="E3037" s="329">
        <v>199</v>
      </c>
      <c r="F3037" s="329">
        <v>3408</v>
      </c>
      <c r="G3037" s="329" t="s">
        <v>7780</v>
      </c>
      <c r="H3037" s="483" t="s">
        <v>8486</v>
      </c>
    </row>
    <row r="3038" spans="1:8">
      <c r="A3038" s="483" t="s">
        <v>8487</v>
      </c>
      <c r="E3038" s="329">
        <v>200</v>
      </c>
      <c r="F3038" s="329">
        <v>3208</v>
      </c>
      <c r="G3038" s="483" t="s">
        <v>7777</v>
      </c>
      <c r="H3038" s="483" t="s">
        <v>8488</v>
      </c>
    </row>
    <row r="3039" spans="1:8" ht="48.6">
      <c r="A3039" s="483" t="s">
        <v>8489</v>
      </c>
      <c r="C3039" s="483">
        <v>20000</v>
      </c>
      <c r="E3039" s="329"/>
      <c r="F3039" s="329"/>
      <c r="H3039" s="489" t="s">
        <v>8490</v>
      </c>
    </row>
    <row r="3040" spans="1:8">
      <c r="A3040" s="483" t="s">
        <v>8489</v>
      </c>
      <c r="C3040" s="483">
        <v>20000</v>
      </c>
      <c r="D3040" s="487"/>
      <c r="E3040" s="487"/>
      <c r="H3040" s="483" t="s">
        <v>8491</v>
      </c>
    </row>
    <row r="3041" spans="1:8">
      <c r="A3041" s="483" t="s">
        <v>8489</v>
      </c>
      <c r="C3041" s="483">
        <v>61454</v>
      </c>
      <c r="D3041" s="487"/>
      <c r="E3041" s="487"/>
      <c r="H3041" s="483" t="s">
        <v>8492</v>
      </c>
    </row>
    <row r="3042" spans="1:8">
      <c r="A3042" s="483" t="s">
        <v>8489</v>
      </c>
      <c r="C3042" s="483">
        <v>33000</v>
      </c>
      <c r="D3042" s="487"/>
      <c r="H3042" s="483" t="s">
        <v>8493</v>
      </c>
    </row>
    <row r="3043" spans="1:8" ht="129.6">
      <c r="A3043" s="483" t="s">
        <v>8489</v>
      </c>
      <c r="C3043" s="483">
        <v>175830</v>
      </c>
      <c r="H3043" s="486" t="s">
        <v>8494</v>
      </c>
    </row>
    <row r="3044" spans="1:8" ht="226.8">
      <c r="A3044" s="483" t="s">
        <v>8495</v>
      </c>
      <c r="H3044" s="486" t="s">
        <v>8496</v>
      </c>
    </row>
    <row r="3045" spans="1:8">
      <c r="A3045" s="483" t="s">
        <v>8497</v>
      </c>
      <c r="E3045" s="329">
        <v>1205</v>
      </c>
      <c r="F3045" s="329">
        <v>2003</v>
      </c>
      <c r="G3045" s="483" t="s">
        <v>7764</v>
      </c>
      <c r="H3045" s="483" t="s">
        <v>8467</v>
      </c>
    </row>
    <row r="3046" spans="1:8">
      <c r="A3046" s="483" t="s">
        <v>8498</v>
      </c>
      <c r="E3046" s="329">
        <v>18</v>
      </c>
      <c r="F3046" s="329">
        <v>1985</v>
      </c>
      <c r="G3046" s="483" t="s">
        <v>7768</v>
      </c>
      <c r="H3046" s="483" t="s">
        <v>8499</v>
      </c>
    </row>
    <row r="3047" spans="1:8">
      <c r="A3047" s="483" t="s">
        <v>8498</v>
      </c>
      <c r="C3047" s="483">
        <v>17000</v>
      </c>
      <c r="H3047" s="483" t="s">
        <v>8500</v>
      </c>
    </row>
    <row r="3048" spans="1:8">
      <c r="A3048" s="483" t="s">
        <v>8501</v>
      </c>
      <c r="E3048" s="483">
        <v>25</v>
      </c>
      <c r="F3048" s="329">
        <v>1960</v>
      </c>
      <c r="G3048" s="483" t="s">
        <v>7756</v>
      </c>
      <c r="H3048" s="483" t="s">
        <v>8502</v>
      </c>
    </row>
    <row r="3049" spans="1:8">
      <c r="A3049" s="483" t="s">
        <v>8503</v>
      </c>
      <c r="C3049" s="483">
        <v>27218</v>
      </c>
      <c r="H3049" s="483" t="s">
        <v>8504</v>
      </c>
    </row>
    <row r="3050" spans="1:8">
      <c r="A3050" s="483" t="s">
        <v>8503</v>
      </c>
      <c r="C3050" s="483">
        <v>18000</v>
      </c>
      <c r="D3050" s="487"/>
      <c r="H3050" s="483" t="s">
        <v>8505</v>
      </c>
    </row>
    <row r="3051" spans="1:8">
      <c r="A3051" s="483" t="s">
        <v>8506</v>
      </c>
      <c r="C3051" s="483">
        <v>15000</v>
      </c>
      <c r="D3051" s="487" t="s">
        <v>8507</v>
      </c>
      <c r="E3051" s="487"/>
      <c r="H3051" s="483" t="s">
        <v>8508</v>
      </c>
    </row>
    <row r="3052" spans="1:8">
      <c r="A3052" s="483" t="s">
        <v>8506</v>
      </c>
      <c r="C3052" s="483">
        <v>2650</v>
      </c>
      <c r="H3052" s="483" t="s">
        <v>8509</v>
      </c>
    </row>
    <row r="3053" spans="1:8">
      <c r="A3053" s="483" t="s">
        <v>8510</v>
      </c>
      <c r="C3053" s="483">
        <v>31264</v>
      </c>
      <c r="H3053" s="483" t="s">
        <v>8511</v>
      </c>
    </row>
    <row r="3054" spans="1:8">
      <c r="A3054" s="483" t="s">
        <v>8512</v>
      </c>
      <c r="E3054" s="329">
        <v>28</v>
      </c>
      <c r="F3054" s="329">
        <v>1932</v>
      </c>
      <c r="G3054" s="483" t="s">
        <v>7760</v>
      </c>
      <c r="H3054" s="483" t="s">
        <v>8513</v>
      </c>
    </row>
    <row r="3055" spans="1:8">
      <c r="A3055" s="483" t="s">
        <v>8514</v>
      </c>
      <c r="E3055" s="329">
        <v>1205</v>
      </c>
      <c r="F3055" s="329">
        <v>727</v>
      </c>
      <c r="G3055" s="483" t="s">
        <v>7764</v>
      </c>
      <c r="H3055" s="483" t="s">
        <v>8515</v>
      </c>
    </row>
    <row r="3056" spans="1:8">
      <c r="A3056" s="483" t="s">
        <v>8516</v>
      </c>
      <c r="E3056" s="483">
        <v>169</v>
      </c>
      <c r="F3056" s="329">
        <v>558</v>
      </c>
      <c r="G3056" s="483" t="s">
        <v>7768</v>
      </c>
      <c r="H3056" s="483" t="s">
        <v>7806</v>
      </c>
    </row>
    <row r="3057" spans="1:8">
      <c r="A3057" s="483" t="s">
        <v>8517</v>
      </c>
      <c r="E3057" s="329">
        <v>189</v>
      </c>
      <c r="F3057" s="329">
        <v>369</v>
      </c>
      <c r="G3057" s="329" t="s">
        <v>7780</v>
      </c>
      <c r="H3057" s="483" t="s">
        <v>8518</v>
      </c>
    </row>
    <row r="3058" spans="1:8">
      <c r="A3058" s="483" t="s">
        <v>8517</v>
      </c>
      <c r="D3058" s="483">
        <v>5000</v>
      </c>
      <c r="E3058" s="329"/>
      <c r="F3058" s="329">
        <v>5369</v>
      </c>
      <c r="H3058" s="483" t="s">
        <v>7767</v>
      </c>
    </row>
    <row r="3059" spans="1:8">
      <c r="A3059" s="483" t="s">
        <v>8517</v>
      </c>
      <c r="E3059" s="483">
        <v>535</v>
      </c>
      <c r="F3059" s="329">
        <v>4834</v>
      </c>
      <c r="G3059" s="483" t="s">
        <v>7756</v>
      </c>
      <c r="H3059" s="483" t="s">
        <v>8519</v>
      </c>
    </row>
    <row r="3060" spans="1:8">
      <c r="A3060" s="483" t="s">
        <v>8517</v>
      </c>
      <c r="E3060" s="329">
        <v>352</v>
      </c>
      <c r="F3060" s="329">
        <v>4482</v>
      </c>
      <c r="G3060" s="483" t="s">
        <v>7760</v>
      </c>
      <c r="H3060" s="483" t="s">
        <v>8520</v>
      </c>
    </row>
    <row r="3061" spans="1:8">
      <c r="A3061" s="483" t="s">
        <v>8521</v>
      </c>
      <c r="C3061" s="483">
        <v>17000</v>
      </c>
      <c r="H3061" s="483" t="s">
        <v>8522</v>
      </c>
    </row>
    <row r="3062" spans="1:8">
      <c r="A3062" s="483" t="s">
        <v>8523</v>
      </c>
      <c r="E3062" s="483">
        <v>196</v>
      </c>
      <c r="F3062" s="329">
        <v>4286</v>
      </c>
      <c r="G3062" s="483" t="s">
        <v>7756</v>
      </c>
      <c r="H3062" s="483" t="s">
        <v>8524</v>
      </c>
    </row>
    <row r="3063" spans="1:8">
      <c r="A3063" s="483" t="s">
        <v>8523</v>
      </c>
      <c r="C3063" s="483">
        <v>26897</v>
      </c>
      <c r="H3063" s="483" t="s">
        <v>8525</v>
      </c>
    </row>
    <row r="3064" spans="1:8">
      <c r="A3064" s="483" t="s">
        <v>8523</v>
      </c>
      <c r="C3064" s="483">
        <v>26000</v>
      </c>
      <c r="D3064" s="487"/>
      <c r="H3064" s="483" t="s">
        <v>8526</v>
      </c>
    </row>
    <row r="3065" spans="1:8">
      <c r="A3065" s="483" t="s">
        <v>8527</v>
      </c>
      <c r="C3065" s="483">
        <v>46454</v>
      </c>
      <c r="D3065" s="487"/>
      <c r="E3065" s="487"/>
      <c r="H3065" s="483" t="s">
        <v>8528</v>
      </c>
    </row>
    <row r="3066" spans="1:8">
      <c r="A3066" s="483" t="s">
        <v>8527</v>
      </c>
      <c r="C3066" s="483">
        <v>2516</v>
      </c>
      <c r="H3066" s="483" t="s">
        <v>8529</v>
      </c>
    </row>
    <row r="3067" spans="1:8">
      <c r="A3067" s="483" t="s">
        <v>8527</v>
      </c>
      <c r="C3067" s="483">
        <v>25003</v>
      </c>
      <c r="H3067" s="483" t="s">
        <v>8530</v>
      </c>
    </row>
    <row r="3068" spans="1:8">
      <c r="A3068" s="483" t="s">
        <v>8527</v>
      </c>
      <c r="E3068" s="483">
        <v>28</v>
      </c>
      <c r="F3068" s="329">
        <v>4258</v>
      </c>
      <c r="G3068" s="483" t="s">
        <v>7756</v>
      </c>
      <c r="H3068" s="483" t="s">
        <v>8531</v>
      </c>
    </row>
    <row r="3069" spans="1:8">
      <c r="A3069" s="483" t="s">
        <v>8532</v>
      </c>
      <c r="E3069" s="329">
        <v>430</v>
      </c>
      <c r="F3069" s="329">
        <v>3828</v>
      </c>
      <c r="G3069" s="483" t="s">
        <v>7777</v>
      </c>
      <c r="H3069" s="483" t="s">
        <v>8533</v>
      </c>
    </row>
    <row r="3070" spans="1:8">
      <c r="A3070" s="483" t="s">
        <v>8532</v>
      </c>
      <c r="E3070" s="329">
        <v>355</v>
      </c>
      <c r="F3070" s="329">
        <v>3473</v>
      </c>
      <c r="G3070" s="483" t="s">
        <v>7777</v>
      </c>
      <c r="H3070" s="483" t="s">
        <v>8533</v>
      </c>
    </row>
    <row r="3071" spans="1:8">
      <c r="A3071" s="483" t="s">
        <v>8534</v>
      </c>
      <c r="E3071" s="483">
        <v>28</v>
      </c>
      <c r="F3071" s="329">
        <v>3445</v>
      </c>
      <c r="G3071" s="483" t="s">
        <v>7756</v>
      </c>
      <c r="H3071" s="483" t="s">
        <v>8535</v>
      </c>
    </row>
    <row r="3072" spans="1:8">
      <c r="A3072" s="483" t="s">
        <v>8536</v>
      </c>
      <c r="E3072" s="329">
        <v>121</v>
      </c>
      <c r="F3072" s="329">
        <v>3324</v>
      </c>
      <c r="G3072" s="483" t="s">
        <v>7756</v>
      </c>
      <c r="H3072" s="483" t="s">
        <v>8537</v>
      </c>
    </row>
    <row r="3073" spans="1:8">
      <c r="A3073" s="483" t="s">
        <v>8538</v>
      </c>
      <c r="E3073" s="329">
        <v>50</v>
      </c>
      <c r="F3073" s="329">
        <v>3274</v>
      </c>
      <c r="G3073" s="483" t="s">
        <v>7768</v>
      </c>
      <c r="H3073" s="483" t="s">
        <v>8539</v>
      </c>
    </row>
    <row r="3074" spans="1:8">
      <c r="A3074" s="483" t="s">
        <v>8538</v>
      </c>
      <c r="E3074" s="329">
        <v>1458</v>
      </c>
      <c r="F3074" s="329">
        <v>1816</v>
      </c>
      <c r="G3074" s="483" t="s">
        <v>7764</v>
      </c>
      <c r="H3074" s="483" t="s">
        <v>8540</v>
      </c>
    </row>
    <row r="3075" spans="1:8">
      <c r="A3075" s="483" t="s">
        <v>8541</v>
      </c>
      <c r="E3075" s="329">
        <v>28</v>
      </c>
      <c r="F3075" s="329">
        <v>1788</v>
      </c>
      <c r="G3075" s="483" t="s">
        <v>7756</v>
      </c>
      <c r="H3075" s="483" t="s">
        <v>8542</v>
      </c>
    </row>
    <row r="3076" spans="1:8">
      <c r="A3076" s="483" t="s">
        <v>8543</v>
      </c>
      <c r="C3076" s="483">
        <v>61454</v>
      </c>
      <c r="D3076" s="487"/>
      <c r="E3076" s="487"/>
      <c r="H3076" s="483" t="s">
        <v>8544</v>
      </c>
    </row>
    <row r="3077" spans="1:8">
      <c r="A3077" s="483" t="s">
        <v>8545</v>
      </c>
      <c r="E3077" s="329">
        <v>140</v>
      </c>
      <c r="F3077" s="329">
        <v>1648</v>
      </c>
      <c r="G3077" s="483" t="s">
        <v>7777</v>
      </c>
      <c r="H3077" s="483" t="s">
        <v>8546</v>
      </c>
    </row>
    <row r="3078" spans="1:8">
      <c r="A3078" s="483" t="s">
        <v>8547</v>
      </c>
      <c r="C3078" s="483">
        <v>17000</v>
      </c>
      <c r="H3078" s="483" t="s">
        <v>8548</v>
      </c>
    </row>
    <row r="3079" spans="1:8" ht="64.8">
      <c r="A3079" s="483" t="s">
        <v>8549</v>
      </c>
      <c r="E3079" s="329"/>
      <c r="F3079" s="329"/>
      <c r="H3079" s="486" t="s">
        <v>8550</v>
      </c>
    </row>
    <row r="3080" spans="1:8">
      <c r="A3080" s="483" t="s">
        <v>8549</v>
      </c>
      <c r="C3080" s="483">
        <v>26897</v>
      </c>
      <c r="H3080" s="483" t="s">
        <v>8551</v>
      </c>
    </row>
    <row r="3081" spans="1:8">
      <c r="A3081" s="483" t="s">
        <v>8549</v>
      </c>
      <c r="C3081" s="483">
        <v>37500</v>
      </c>
      <c r="D3081" s="487"/>
      <c r="H3081" s="483" t="s">
        <v>8552</v>
      </c>
    </row>
    <row r="3082" spans="1:8">
      <c r="A3082" s="483" t="s">
        <v>8553</v>
      </c>
      <c r="C3082" s="483">
        <v>10057</v>
      </c>
      <c r="H3082" s="483" t="s">
        <v>8554</v>
      </c>
    </row>
    <row r="3083" spans="1:8">
      <c r="A3083" s="483" t="s">
        <v>8555</v>
      </c>
      <c r="E3083" s="483">
        <v>60</v>
      </c>
      <c r="F3083" s="329">
        <v>1588</v>
      </c>
      <c r="G3083" s="483" t="s">
        <v>7756</v>
      </c>
      <c r="H3083" s="483" t="s">
        <v>8556</v>
      </c>
    </row>
    <row r="3084" spans="1:8" ht="291.60000000000002">
      <c r="A3084" s="483" t="s">
        <v>8557</v>
      </c>
      <c r="C3084" s="483">
        <v>62750</v>
      </c>
      <c r="D3084" s="483" t="s">
        <v>8558</v>
      </c>
      <c r="H3084" s="486" t="s">
        <v>8559</v>
      </c>
    </row>
    <row r="3085" spans="1:8">
      <c r="A3085" s="483" t="s">
        <v>8560</v>
      </c>
      <c r="C3085" s="483">
        <v>16458</v>
      </c>
      <c r="H3085" s="483" t="s">
        <v>8561</v>
      </c>
    </row>
    <row r="3086" spans="1:8">
      <c r="A3086" s="483" t="s">
        <v>8560</v>
      </c>
      <c r="E3086" s="329">
        <v>100</v>
      </c>
      <c r="F3086" s="329">
        <v>1488</v>
      </c>
      <c r="G3086" s="483" t="s">
        <v>7777</v>
      </c>
      <c r="H3086" s="483" t="s">
        <v>8546</v>
      </c>
    </row>
    <row r="3087" spans="1:8">
      <c r="A3087" s="483" t="s">
        <v>8562</v>
      </c>
      <c r="E3087" s="483">
        <v>44</v>
      </c>
      <c r="F3087" s="329">
        <v>1444</v>
      </c>
      <c r="G3087" s="483" t="s">
        <v>7756</v>
      </c>
      <c r="H3087" s="483" t="s">
        <v>8563</v>
      </c>
    </row>
    <row r="3088" spans="1:8">
      <c r="A3088" s="483" t="s">
        <v>8564</v>
      </c>
      <c r="E3088" s="483">
        <v>28</v>
      </c>
      <c r="F3088" s="329">
        <v>1416</v>
      </c>
      <c r="G3088" s="483" t="s">
        <v>7756</v>
      </c>
      <c r="H3088" s="483" t="s">
        <v>8565</v>
      </c>
    </row>
    <row r="3089" spans="1:8">
      <c r="A3089" s="483" t="s">
        <v>8566</v>
      </c>
      <c r="E3089" s="483">
        <v>100</v>
      </c>
      <c r="F3089" s="329">
        <v>1316</v>
      </c>
      <c r="G3089" s="483" t="s">
        <v>7777</v>
      </c>
      <c r="H3089" s="483" t="s">
        <v>8567</v>
      </c>
    </row>
    <row r="3090" spans="1:8">
      <c r="A3090" s="483" t="s">
        <v>8568</v>
      </c>
      <c r="C3090" s="483">
        <v>61454</v>
      </c>
      <c r="D3090" s="487"/>
      <c r="E3090" s="487"/>
      <c r="H3090" s="483" t="s">
        <v>8569</v>
      </c>
    </row>
    <row r="3091" spans="1:8">
      <c r="A3091" s="483" t="s">
        <v>8570</v>
      </c>
      <c r="E3091" s="329">
        <v>199</v>
      </c>
      <c r="F3091" s="329">
        <v>1117</v>
      </c>
      <c r="G3091" s="329" t="s">
        <v>7780</v>
      </c>
      <c r="H3091" s="483" t="s">
        <v>8571</v>
      </c>
    </row>
    <row r="3092" spans="1:8" ht="48.6">
      <c r="A3092" s="483" t="s">
        <v>8572</v>
      </c>
      <c r="C3092" s="483">
        <v>12000</v>
      </c>
      <c r="E3092" s="329"/>
      <c r="F3092" s="329"/>
      <c r="H3092" s="486" t="s">
        <v>8573</v>
      </c>
    </row>
    <row r="3093" spans="1:8">
      <c r="A3093" s="483" t="s">
        <v>8572</v>
      </c>
      <c r="C3093" s="483">
        <v>25330</v>
      </c>
      <c r="H3093" s="483" t="s">
        <v>8574</v>
      </c>
    </row>
    <row r="3094" spans="1:8">
      <c r="A3094" s="483" t="s">
        <v>8572</v>
      </c>
      <c r="D3094" s="483">
        <v>5000</v>
      </c>
      <c r="E3094" s="329"/>
      <c r="F3094" s="329">
        <v>6117</v>
      </c>
      <c r="H3094" s="483" t="s">
        <v>7767</v>
      </c>
    </row>
    <row r="3095" spans="1:8">
      <c r="A3095" s="483" t="s">
        <v>8572</v>
      </c>
      <c r="E3095" s="329">
        <v>1458</v>
      </c>
      <c r="F3095" s="329">
        <v>4659</v>
      </c>
      <c r="G3095" s="483" t="s">
        <v>7764</v>
      </c>
      <c r="H3095" s="483" t="s">
        <v>8575</v>
      </c>
    </row>
    <row r="3096" spans="1:8">
      <c r="A3096" s="483" t="s">
        <v>8572</v>
      </c>
      <c r="E3096" s="483">
        <v>28</v>
      </c>
      <c r="F3096" s="329">
        <v>4631</v>
      </c>
      <c r="G3096" s="483" t="s">
        <v>7756</v>
      </c>
      <c r="H3096" s="483" t="s">
        <v>8576</v>
      </c>
    </row>
    <row r="3097" spans="1:8">
      <c r="A3097" s="483" t="s">
        <v>8577</v>
      </c>
      <c r="E3097" s="483">
        <v>100</v>
      </c>
      <c r="F3097" s="329">
        <v>4531</v>
      </c>
      <c r="G3097" s="483" t="s">
        <v>7777</v>
      </c>
      <c r="H3097" s="483" t="s">
        <v>8578</v>
      </c>
    </row>
    <row r="3098" spans="1:8">
      <c r="A3098" s="483" t="s">
        <v>8577</v>
      </c>
      <c r="C3098" s="483">
        <v>26897</v>
      </c>
      <c r="H3098" s="483" t="s">
        <v>8579</v>
      </c>
    </row>
    <row r="3099" spans="1:8">
      <c r="A3099" s="483" t="s">
        <v>8577</v>
      </c>
      <c r="C3099" s="483">
        <v>12800</v>
      </c>
      <c r="D3099" s="487"/>
      <c r="H3099" s="483" t="s">
        <v>8580</v>
      </c>
    </row>
    <row r="3100" spans="1:8">
      <c r="A3100" s="483" t="s">
        <v>8581</v>
      </c>
      <c r="E3100" s="329">
        <v>280</v>
      </c>
      <c r="F3100" s="329">
        <v>4251</v>
      </c>
      <c r="G3100" s="483" t="s">
        <v>7775</v>
      </c>
      <c r="H3100" s="483" t="s">
        <v>8582</v>
      </c>
    </row>
    <row r="3101" spans="1:8">
      <c r="A3101" s="483" t="s">
        <v>8583</v>
      </c>
      <c r="E3101" s="329">
        <v>18</v>
      </c>
      <c r="F3101" s="329">
        <v>4233</v>
      </c>
      <c r="G3101" s="483" t="s">
        <v>7768</v>
      </c>
      <c r="H3101" s="483" t="s">
        <v>8584</v>
      </c>
    </row>
    <row r="3102" spans="1:8">
      <c r="A3102" s="483" t="s">
        <v>8583</v>
      </c>
      <c r="E3102" s="329">
        <v>285</v>
      </c>
      <c r="F3102" s="329">
        <v>3948</v>
      </c>
      <c r="G3102" s="483" t="s">
        <v>7777</v>
      </c>
      <c r="H3102" s="483" t="s">
        <v>8585</v>
      </c>
    </row>
    <row r="3103" spans="1:8">
      <c r="A3103" s="483" t="s">
        <v>8583</v>
      </c>
      <c r="E3103" s="329">
        <v>300</v>
      </c>
      <c r="F3103" s="329">
        <v>3648</v>
      </c>
      <c r="G3103" s="483" t="s">
        <v>7777</v>
      </c>
      <c r="H3103" s="483" t="s">
        <v>8585</v>
      </c>
    </row>
    <row r="3104" spans="1:8">
      <c r="A3104" s="483" t="s">
        <v>8583</v>
      </c>
      <c r="E3104" s="329">
        <v>95</v>
      </c>
      <c r="F3104" s="329">
        <v>3553</v>
      </c>
      <c r="G3104" s="483" t="s">
        <v>7777</v>
      </c>
      <c r="H3104" s="483" t="s">
        <v>8586</v>
      </c>
    </row>
    <row r="3105" spans="1:8">
      <c r="A3105" s="483" t="s">
        <v>8583</v>
      </c>
      <c r="E3105" s="329">
        <v>245</v>
      </c>
      <c r="F3105" s="329">
        <v>3308</v>
      </c>
      <c r="G3105" s="483" t="s">
        <v>7777</v>
      </c>
      <c r="H3105" s="483" t="s">
        <v>8587</v>
      </c>
    </row>
    <row r="3106" spans="1:8">
      <c r="A3106" s="483" t="s">
        <v>8588</v>
      </c>
      <c r="E3106" s="329">
        <v>1458</v>
      </c>
      <c r="F3106" s="329">
        <v>1850</v>
      </c>
      <c r="G3106" s="483" t="s">
        <v>7764</v>
      </c>
      <c r="H3106" s="483" t="s">
        <v>8589</v>
      </c>
    </row>
    <row r="3107" spans="1:8">
      <c r="A3107" s="483" t="s">
        <v>8590</v>
      </c>
      <c r="E3107" s="329">
        <v>92</v>
      </c>
      <c r="F3107" s="329">
        <v>1758</v>
      </c>
      <c r="G3107" s="483" t="s">
        <v>7756</v>
      </c>
      <c r="H3107" s="483" t="s">
        <v>8591</v>
      </c>
    </row>
    <row r="3108" spans="1:8">
      <c r="A3108" s="483" t="s">
        <v>8590</v>
      </c>
      <c r="E3108" s="483">
        <v>84</v>
      </c>
      <c r="F3108" s="329">
        <v>1674</v>
      </c>
      <c r="G3108" s="483" t="s">
        <v>7756</v>
      </c>
      <c r="H3108" s="483" t="s">
        <v>8592</v>
      </c>
    </row>
    <row r="3109" spans="1:8">
      <c r="A3109" s="483" t="s">
        <v>8593</v>
      </c>
      <c r="C3109" s="483">
        <v>17000</v>
      </c>
      <c r="H3109" s="483" t="s">
        <v>8594</v>
      </c>
    </row>
    <row r="3110" spans="1:8">
      <c r="A3110" s="483" t="s">
        <v>5604</v>
      </c>
      <c r="C3110" s="483">
        <v>61454</v>
      </c>
      <c r="D3110" s="487"/>
      <c r="E3110" s="487"/>
      <c r="H3110" s="483" t="s">
        <v>8595</v>
      </c>
    </row>
    <row r="3111" spans="1:8">
      <c r="A3111" s="483" t="s">
        <v>8596</v>
      </c>
      <c r="C3111" s="483">
        <v>15000</v>
      </c>
      <c r="D3111" s="487"/>
      <c r="H3111" s="483" t="s">
        <v>8597</v>
      </c>
    </row>
    <row r="3112" spans="1:8">
      <c r="A3112" s="483" t="s">
        <v>8596</v>
      </c>
      <c r="C3112" s="483">
        <v>26897</v>
      </c>
      <c r="H3112" s="483" t="s">
        <v>8598</v>
      </c>
    </row>
    <row r="3113" spans="1:8">
      <c r="A3113" s="483" t="s">
        <v>8599</v>
      </c>
      <c r="E3113" s="329">
        <v>48</v>
      </c>
      <c r="F3113" s="329">
        <v>1626</v>
      </c>
      <c r="G3113" s="483" t="s">
        <v>7777</v>
      </c>
      <c r="H3113" s="483" t="s">
        <v>8600</v>
      </c>
    </row>
    <row r="3114" spans="1:8">
      <c r="A3114" s="483" t="s">
        <v>8601</v>
      </c>
      <c r="C3114" s="483">
        <v>12314</v>
      </c>
      <c r="H3114" s="483" t="s">
        <v>8602</v>
      </c>
    </row>
    <row r="3115" spans="1:8">
      <c r="A3115" s="483" t="s">
        <v>8601</v>
      </c>
      <c r="C3115" s="483">
        <v>61454</v>
      </c>
      <c r="D3115" s="487"/>
      <c r="E3115" s="487"/>
      <c r="H3115" s="483" t="s">
        <v>8603</v>
      </c>
    </row>
    <row r="3116" spans="1:8">
      <c r="A3116" s="483" t="s">
        <v>5605</v>
      </c>
      <c r="E3116" s="483">
        <v>476</v>
      </c>
      <c r="F3116" s="329">
        <v>1150</v>
      </c>
      <c r="G3116" s="483" t="s">
        <v>7756</v>
      </c>
      <c r="H3116" s="483" t="s">
        <v>8604</v>
      </c>
    </row>
    <row r="3117" spans="1:8">
      <c r="A3117" s="483" t="s">
        <v>8605</v>
      </c>
      <c r="E3117" s="329">
        <v>199</v>
      </c>
      <c r="F3117" s="329">
        <v>951</v>
      </c>
      <c r="G3117" s="329" t="s">
        <v>7780</v>
      </c>
      <c r="H3117" s="483" t="s">
        <v>8606</v>
      </c>
    </row>
    <row r="3118" spans="1:8">
      <c r="A3118" s="483" t="s">
        <v>8607</v>
      </c>
      <c r="D3118" s="483">
        <v>5000</v>
      </c>
      <c r="E3118" s="329"/>
      <c r="F3118" s="329">
        <v>5951</v>
      </c>
      <c r="H3118" s="483" t="s">
        <v>7767</v>
      </c>
    </row>
    <row r="3119" spans="1:8">
      <c r="A3119" s="483" t="s">
        <v>8607</v>
      </c>
      <c r="E3119" s="329">
        <v>1458</v>
      </c>
      <c r="F3119" s="329">
        <v>4493</v>
      </c>
      <c r="G3119" s="483" t="s">
        <v>7764</v>
      </c>
      <c r="H3119" s="483" t="s">
        <v>8589</v>
      </c>
    </row>
    <row r="3120" spans="1:8">
      <c r="A3120" s="483" t="s">
        <v>8608</v>
      </c>
      <c r="E3120" s="329">
        <v>115</v>
      </c>
      <c r="F3120" s="329">
        <v>4378</v>
      </c>
      <c r="G3120" s="483" t="s">
        <v>7777</v>
      </c>
      <c r="H3120" s="483" t="s">
        <v>8609</v>
      </c>
    </row>
    <row r="3121" spans="1:8">
      <c r="A3121" s="483" t="s">
        <v>8608</v>
      </c>
      <c r="E3121" s="329">
        <v>135</v>
      </c>
      <c r="F3121" s="329">
        <v>4243</v>
      </c>
      <c r="G3121" s="483" t="s">
        <v>7777</v>
      </c>
      <c r="H3121" s="483" t="s">
        <v>8609</v>
      </c>
    </row>
    <row r="3122" spans="1:8">
      <c r="A3122" s="483" t="s">
        <v>8610</v>
      </c>
      <c r="C3122" s="483">
        <v>17000</v>
      </c>
      <c r="H3122" s="483" t="s">
        <v>8611</v>
      </c>
    </row>
    <row r="3123" spans="1:8">
      <c r="A3123" s="483" t="s">
        <v>8612</v>
      </c>
      <c r="C3123" s="483">
        <v>61454</v>
      </c>
      <c r="D3123" s="487"/>
      <c r="E3123" s="487"/>
      <c r="H3123" s="483" t="s">
        <v>8613</v>
      </c>
    </row>
    <row r="3124" spans="1:8">
      <c r="A3124" s="483" t="s">
        <v>8612</v>
      </c>
      <c r="C3124" s="483">
        <v>14000</v>
      </c>
      <c r="D3124" s="487"/>
      <c r="H3124" s="483" t="s">
        <v>8614</v>
      </c>
    </row>
    <row r="3125" spans="1:8">
      <c r="A3125" s="483" t="s">
        <v>8612</v>
      </c>
      <c r="C3125" s="483">
        <v>26897</v>
      </c>
      <c r="H3125" s="483" t="s">
        <v>8615</v>
      </c>
    </row>
    <row r="3126" spans="1:8">
      <c r="A3126" s="483" t="s">
        <v>8616</v>
      </c>
      <c r="C3126" s="483">
        <v>8534</v>
      </c>
      <c r="H3126" s="483" t="s">
        <v>8617</v>
      </c>
    </row>
    <row r="3127" spans="1:8" ht="340.2">
      <c r="A3127" s="483" t="s">
        <v>8618</v>
      </c>
      <c r="C3127" s="483">
        <v>196030</v>
      </c>
      <c r="H3127" s="486" t="s">
        <v>8619</v>
      </c>
    </row>
    <row r="3128" spans="1:8">
      <c r="A3128" s="483" t="s">
        <v>8620</v>
      </c>
      <c r="E3128" s="329">
        <v>250</v>
      </c>
      <c r="F3128" s="329">
        <v>3993</v>
      </c>
      <c r="G3128" s="483" t="s">
        <v>7777</v>
      </c>
      <c r="H3128" s="483" t="s">
        <v>8621</v>
      </c>
    </row>
    <row r="3129" spans="1:8">
      <c r="A3129" s="483" t="s">
        <v>8620</v>
      </c>
      <c r="E3129" s="329">
        <v>255</v>
      </c>
      <c r="F3129" s="329">
        <v>3738</v>
      </c>
      <c r="G3129" s="483" t="s">
        <v>7777</v>
      </c>
      <c r="H3129" s="483" t="s">
        <v>8621</v>
      </c>
    </row>
    <row r="3130" spans="1:8">
      <c r="A3130" s="483" t="s">
        <v>8622</v>
      </c>
      <c r="E3130" s="483">
        <v>35</v>
      </c>
      <c r="F3130" s="329">
        <v>3703</v>
      </c>
      <c r="G3130" s="483" t="s">
        <v>7756</v>
      </c>
      <c r="H3130" s="483" t="s">
        <v>8623</v>
      </c>
    </row>
    <row r="3131" spans="1:8">
      <c r="A3131" s="483" t="s">
        <v>8622</v>
      </c>
      <c r="E3131" s="329">
        <v>1458</v>
      </c>
      <c r="F3131" s="329">
        <v>2245</v>
      </c>
      <c r="G3131" s="483" t="s">
        <v>7764</v>
      </c>
      <c r="H3131" s="483" t="s">
        <v>8624</v>
      </c>
    </row>
    <row r="3132" spans="1:8">
      <c r="A3132" s="483" t="s">
        <v>8625</v>
      </c>
      <c r="C3132" s="483">
        <v>18000</v>
      </c>
      <c r="D3132" s="487"/>
      <c r="H3132" s="483" t="s">
        <v>8626</v>
      </c>
    </row>
    <row r="3133" spans="1:8">
      <c r="A3133" s="483" t="s">
        <v>8625</v>
      </c>
      <c r="C3133" s="483">
        <v>26897</v>
      </c>
      <c r="H3133" s="483" t="s">
        <v>8627</v>
      </c>
    </row>
    <row r="3134" spans="1:8">
      <c r="A3134" s="483" t="s">
        <v>8625</v>
      </c>
      <c r="C3134" s="483">
        <v>22362</v>
      </c>
      <c r="H3134" s="483" t="s">
        <v>8628</v>
      </c>
    </row>
    <row r="3135" spans="1:8" ht="48.6">
      <c r="A3135" s="483" t="s">
        <v>8625</v>
      </c>
      <c r="C3135" s="483">
        <v>30000</v>
      </c>
      <c r="E3135" s="329"/>
      <c r="F3135" s="329"/>
      <c r="H3135" s="486" t="s">
        <v>8629</v>
      </c>
    </row>
    <row r="3136" spans="1:8">
      <c r="A3136" s="483" t="s">
        <v>8630</v>
      </c>
      <c r="E3136" s="329">
        <v>18</v>
      </c>
      <c r="F3136" s="329">
        <v>2227</v>
      </c>
      <c r="G3136" s="483" t="s">
        <v>7768</v>
      </c>
      <c r="H3136" s="483" t="s">
        <v>8631</v>
      </c>
    </row>
    <row r="3137" spans="1:8">
      <c r="A3137" s="483" t="s">
        <v>8630</v>
      </c>
      <c r="E3137" s="483">
        <v>32</v>
      </c>
      <c r="F3137" s="329">
        <v>2195</v>
      </c>
      <c r="G3137" s="483" t="s">
        <v>7777</v>
      </c>
      <c r="H3137" s="483" t="s">
        <v>8632</v>
      </c>
    </row>
    <row r="3138" spans="1:8">
      <c r="A3138" s="483" t="s">
        <v>8633</v>
      </c>
      <c r="E3138" s="483">
        <v>84</v>
      </c>
      <c r="F3138" s="329">
        <v>2111</v>
      </c>
      <c r="G3138" s="483" t="s">
        <v>7756</v>
      </c>
      <c r="H3138" s="483" t="s">
        <v>8634</v>
      </c>
    </row>
    <row r="3139" spans="1:8">
      <c r="A3139" s="483" t="s">
        <v>8635</v>
      </c>
      <c r="C3139" s="483">
        <v>61454</v>
      </c>
      <c r="D3139" s="487"/>
      <c r="E3139" s="487"/>
      <c r="H3139" s="483" t="s">
        <v>8636</v>
      </c>
    </row>
    <row r="3140" spans="1:8">
      <c r="A3140" s="483" t="s">
        <v>8635</v>
      </c>
      <c r="E3140" s="483">
        <v>60</v>
      </c>
      <c r="F3140" s="329">
        <v>2051</v>
      </c>
      <c r="G3140" s="483" t="s">
        <v>7756</v>
      </c>
      <c r="H3140" s="483" t="s">
        <v>8637</v>
      </c>
    </row>
    <row r="3141" spans="1:8">
      <c r="A3141" s="483" t="s">
        <v>8638</v>
      </c>
      <c r="E3141" s="483">
        <v>60</v>
      </c>
      <c r="F3141" s="329">
        <v>1991</v>
      </c>
      <c r="G3141" s="483" t="s">
        <v>7756</v>
      </c>
      <c r="H3141" s="483" t="s">
        <v>8639</v>
      </c>
    </row>
    <row r="3142" spans="1:8">
      <c r="A3142" s="483" t="s">
        <v>8638</v>
      </c>
      <c r="E3142" s="329">
        <v>366</v>
      </c>
      <c r="F3142" s="329">
        <v>1625</v>
      </c>
      <c r="G3142" s="483" t="s">
        <v>7760</v>
      </c>
      <c r="H3142" s="483" t="s">
        <v>8640</v>
      </c>
    </row>
    <row r="3143" spans="1:8">
      <c r="A3143" s="483" t="s">
        <v>8641</v>
      </c>
      <c r="C3143" s="483">
        <v>10000</v>
      </c>
      <c r="D3143" s="487"/>
      <c r="E3143" s="487"/>
      <c r="H3143" s="483" t="s">
        <v>8642</v>
      </c>
    </row>
    <row r="3144" spans="1:8">
      <c r="A3144" s="483" t="s">
        <v>5607</v>
      </c>
      <c r="E3144" s="329">
        <v>1458</v>
      </c>
      <c r="F3144" s="329">
        <v>167</v>
      </c>
      <c r="G3144" s="483" t="s">
        <v>7764</v>
      </c>
      <c r="H3144" s="483" t="s">
        <v>8643</v>
      </c>
    </row>
    <row r="3145" spans="1:8">
      <c r="A3145" s="483" t="s">
        <v>5607</v>
      </c>
      <c r="D3145" s="483">
        <v>5000</v>
      </c>
      <c r="E3145" s="329"/>
      <c r="F3145" s="329">
        <v>5167</v>
      </c>
      <c r="H3145" s="483" t="s">
        <v>7767</v>
      </c>
    </row>
    <row r="3146" spans="1:8">
      <c r="A3146" s="483" t="s">
        <v>5607</v>
      </c>
      <c r="E3146" s="483">
        <v>74</v>
      </c>
      <c r="F3146" s="329">
        <v>5093</v>
      </c>
      <c r="G3146" s="483" t="s">
        <v>7756</v>
      </c>
      <c r="H3146" s="483" t="s">
        <v>8145</v>
      </c>
    </row>
    <row r="3147" spans="1:8">
      <c r="A3147" s="483" t="s">
        <v>8644</v>
      </c>
      <c r="E3147" s="329">
        <v>135</v>
      </c>
      <c r="F3147" s="329">
        <v>4958</v>
      </c>
      <c r="G3147" s="483" t="s">
        <v>7777</v>
      </c>
      <c r="H3147" s="483" t="s">
        <v>8645</v>
      </c>
    </row>
    <row r="3148" spans="1:8">
      <c r="A3148" s="483" t="s">
        <v>8644</v>
      </c>
      <c r="E3148" s="329">
        <v>210</v>
      </c>
      <c r="F3148" s="329">
        <v>4748</v>
      </c>
      <c r="G3148" s="483" t="s">
        <v>7777</v>
      </c>
      <c r="H3148" s="483" t="s">
        <v>8645</v>
      </c>
    </row>
    <row r="3149" spans="1:8">
      <c r="A3149" s="483" t="s">
        <v>8646</v>
      </c>
      <c r="E3149" s="329">
        <v>189</v>
      </c>
      <c r="F3149" s="329">
        <v>4559</v>
      </c>
      <c r="G3149" s="329" t="s">
        <v>7780</v>
      </c>
      <c r="H3149" s="483" t="s">
        <v>8647</v>
      </c>
    </row>
    <row r="3150" spans="1:8">
      <c r="A3150" s="483" t="s">
        <v>8648</v>
      </c>
      <c r="C3150" s="483">
        <v>17000</v>
      </c>
      <c r="H3150" s="483" t="s">
        <v>8649</v>
      </c>
    </row>
    <row r="3151" spans="1:8">
      <c r="A3151" s="483" t="s">
        <v>8650</v>
      </c>
      <c r="E3151" s="483">
        <v>28</v>
      </c>
      <c r="F3151" s="329">
        <v>4531</v>
      </c>
      <c r="G3151" s="483" t="s">
        <v>8651</v>
      </c>
      <c r="H3151" s="483" t="s">
        <v>8652</v>
      </c>
    </row>
    <row r="3152" spans="1:8">
      <c r="A3152" s="483" t="s">
        <v>8653</v>
      </c>
      <c r="C3152" s="483">
        <v>18000</v>
      </c>
      <c r="D3152" s="487"/>
      <c r="H3152" s="483" t="s">
        <v>8654</v>
      </c>
    </row>
    <row r="3153" spans="1:8">
      <c r="A3153" s="483" t="s">
        <v>8653</v>
      </c>
      <c r="C3153" s="483">
        <v>29647</v>
      </c>
      <c r="H3153" s="483" t="s">
        <v>8655</v>
      </c>
    </row>
    <row r="3154" spans="1:8">
      <c r="A3154" s="483" t="s">
        <v>8656</v>
      </c>
      <c r="C3154" s="483">
        <v>31556</v>
      </c>
      <c r="H3154" s="483" t="s">
        <v>8657</v>
      </c>
    </row>
    <row r="3155" spans="1:8" ht="210.6">
      <c r="A3155" s="483" t="s">
        <v>8658</v>
      </c>
      <c r="C3155" s="483">
        <v>20030</v>
      </c>
      <c r="H3155" s="486" t="s">
        <v>8659</v>
      </c>
    </row>
    <row r="3156" spans="1:8">
      <c r="A3156" s="483" t="s">
        <v>8660</v>
      </c>
      <c r="E3156" s="483">
        <v>196</v>
      </c>
      <c r="F3156" s="329">
        <v>4335</v>
      </c>
      <c r="G3156" s="483" t="s">
        <v>8651</v>
      </c>
      <c r="H3156" s="483" t="s">
        <v>8661</v>
      </c>
    </row>
    <row r="3157" spans="1:8">
      <c r="A3157" s="483" t="s">
        <v>5611</v>
      </c>
      <c r="E3157" s="483">
        <v>89</v>
      </c>
      <c r="F3157" s="329">
        <v>4246</v>
      </c>
      <c r="G3157" s="483" t="s">
        <v>8662</v>
      </c>
      <c r="H3157" s="483" t="s">
        <v>8663</v>
      </c>
    </row>
    <row r="3158" spans="1:8">
      <c r="A3158" s="483" t="s">
        <v>8664</v>
      </c>
      <c r="C3158" s="483">
        <v>10000</v>
      </c>
      <c r="D3158" s="487">
        <v>10000</v>
      </c>
      <c r="E3158" s="487"/>
      <c r="H3158" s="483" t="s">
        <v>8665</v>
      </c>
    </row>
    <row r="3159" spans="1:8">
      <c r="A3159" s="483" t="s">
        <v>8666</v>
      </c>
      <c r="E3159" s="329">
        <v>364</v>
      </c>
      <c r="F3159" s="329">
        <v>3882</v>
      </c>
      <c r="G3159" s="483" t="s">
        <v>8667</v>
      </c>
      <c r="H3159" s="483" t="s">
        <v>8668</v>
      </c>
    </row>
    <row r="3160" spans="1:8">
      <c r="A3160" s="483" t="s">
        <v>8669</v>
      </c>
      <c r="C3160" s="483">
        <v>8000</v>
      </c>
      <c r="D3160" s="487">
        <v>2000</v>
      </c>
      <c r="E3160" s="487"/>
      <c r="H3160" s="483" t="s">
        <v>8670</v>
      </c>
    </row>
    <row r="3161" spans="1:8" ht="48.6">
      <c r="A3161" s="483" t="s">
        <v>8671</v>
      </c>
      <c r="C3161" s="483">
        <v>16000</v>
      </c>
      <c r="E3161" s="329"/>
      <c r="F3161" s="329"/>
      <c r="H3161" s="486" t="s">
        <v>8672</v>
      </c>
    </row>
    <row r="3162" spans="1:8">
      <c r="A3162" s="483" t="s">
        <v>8673</v>
      </c>
      <c r="E3162" s="329">
        <v>1458</v>
      </c>
      <c r="F3162" s="329">
        <v>2424</v>
      </c>
      <c r="G3162" s="483" t="s">
        <v>8674</v>
      </c>
      <c r="H3162" s="483" t="s">
        <v>8675</v>
      </c>
    </row>
    <row r="3163" spans="1:8" ht="259.2">
      <c r="A3163" s="483" t="s">
        <v>8676</v>
      </c>
      <c r="C3163" s="483">
        <v>277060</v>
      </c>
      <c r="H3163" s="486" t="s">
        <v>8677</v>
      </c>
    </row>
    <row r="3164" spans="1:8">
      <c r="A3164" s="483" t="s">
        <v>5614</v>
      </c>
      <c r="E3164" s="329">
        <v>18</v>
      </c>
      <c r="F3164" s="329">
        <v>2406</v>
      </c>
      <c r="G3164" s="483" t="s">
        <v>8662</v>
      </c>
      <c r="H3164" s="483" t="s">
        <v>8678</v>
      </c>
    </row>
    <row r="3165" spans="1:8">
      <c r="A3165" s="483" t="s">
        <v>5614</v>
      </c>
      <c r="E3165" s="483">
        <v>32</v>
      </c>
      <c r="F3165" s="329">
        <v>2374</v>
      </c>
      <c r="G3165" s="483" t="s">
        <v>8679</v>
      </c>
      <c r="H3165" s="483" t="s">
        <v>8680</v>
      </c>
    </row>
    <row r="3166" spans="1:8">
      <c r="A3166" s="483" t="s">
        <v>5614</v>
      </c>
      <c r="E3166" s="329">
        <v>115</v>
      </c>
      <c r="F3166" s="329">
        <v>2259</v>
      </c>
      <c r="G3166" s="483" t="s">
        <v>8662</v>
      </c>
      <c r="H3166" s="483" t="s">
        <v>8681</v>
      </c>
    </row>
    <row r="3167" spans="1:8">
      <c r="A3167" s="483" t="s">
        <v>5614</v>
      </c>
      <c r="C3167" s="483">
        <v>2000</v>
      </c>
      <c r="D3167" s="487"/>
      <c r="E3167" s="487"/>
      <c r="H3167" s="483" t="s">
        <v>8682</v>
      </c>
    </row>
    <row r="3168" spans="1:8">
      <c r="A3168" s="483" t="s">
        <v>5614</v>
      </c>
      <c r="C3168" s="483">
        <v>61454</v>
      </c>
      <c r="D3168" s="487"/>
      <c r="E3168" s="487"/>
      <c r="H3168" s="483" t="s">
        <v>8683</v>
      </c>
    </row>
    <row r="3169" spans="1:8">
      <c r="A3169" s="483" t="s">
        <v>8684</v>
      </c>
      <c r="E3169" s="483">
        <v>200</v>
      </c>
      <c r="F3169" s="329">
        <v>2059</v>
      </c>
      <c r="G3169" s="483" t="s">
        <v>8679</v>
      </c>
      <c r="H3169" s="483" t="s">
        <v>8685</v>
      </c>
    </row>
    <row r="3170" spans="1:8">
      <c r="A3170" s="483" t="s">
        <v>8684</v>
      </c>
      <c r="C3170" s="483">
        <v>17000</v>
      </c>
      <c r="H3170" s="483" t="s">
        <v>8686</v>
      </c>
    </row>
    <row r="3171" spans="1:8">
      <c r="A3171" s="483" t="s">
        <v>8687</v>
      </c>
      <c r="C3171" s="483">
        <v>19000</v>
      </c>
      <c r="D3171" s="487"/>
      <c r="H3171" s="483" t="s">
        <v>8688</v>
      </c>
    </row>
    <row r="3172" spans="1:8">
      <c r="A3172" s="483" t="s">
        <v>8687</v>
      </c>
      <c r="C3172" s="483">
        <v>29647</v>
      </c>
      <c r="H3172" s="483" t="s">
        <v>8689</v>
      </c>
    </row>
    <row r="3173" spans="1:8">
      <c r="A3173" s="483" t="s">
        <v>8687</v>
      </c>
      <c r="E3173" s="329">
        <v>1507</v>
      </c>
      <c r="F3173" s="329">
        <v>552</v>
      </c>
      <c r="G3173" s="329" t="s">
        <v>8690</v>
      </c>
      <c r="H3173" s="483" t="s">
        <v>8691</v>
      </c>
    </row>
    <row r="3174" spans="1:8">
      <c r="A3174" s="483" t="s">
        <v>8692</v>
      </c>
      <c r="C3174" s="483">
        <v>28440</v>
      </c>
      <c r="H3174" s="483" t="s">
        <v>8693</v>
      </c>
    </row>
    <row r="3175" spans="1:8">
      <c r="A3175" s="483" t="s">
        <v>8694</v>
      </c>
      <c r="C3175" s="483">
        <v>61454</v>
      </c>
      <c r="D3175" s="487"/>
      <c r="E3175" s="487"/>
      <c r="H3175" s="483" t="s">
        <v>8695</v>
      </c>
    </row>
    <row r="3176" spans="1:8">
      <c r="A3176" s="483" t="s">
        <v>8696</v>
      </c>
      <c r="D3176" s="483">
        <v>5000</v>
      </c>
      <c r="E3176" s="329"/>
      <c r="F3176" s="329">
        <v>5552</v>
      </c>
      <c r="H3176" s="483" t="s">
        <v>8697</v>
      </c>
    </row>
    <row r="3177" spans="1:8">
      <c r="A3177" s="483" t="s">
        <v>8696</v>
      </c>
      <c r="E3177" s="329">
        <v>220</v>
      </c>
      <c r="F3177" s="329">
        <v>5332</v>
      </c>
      <c r="G3177" s="483" t="s">
        <v>8679</v>
      </c>
      <c r="H3177" s="483" t="s">
        <v>8698</v>
      </c>
    </row>
    <row r="3178" spans="1:8">
      <c r="A3178" s="483" t="s">
        <v>8696</v>
      </c>
      <c r="E3178" s="329">
        <v>190</v>
      </c>
      <c r="F3178" s="329">
        <v>5142</v>
      </c>
      <c r="G3178" s="483" t="s">
        <v>8679</v>
      </c>
      <c r="H3178" s="483" t="s">
        <v>8698</v>
      </c>
    </row>
    <row r="3179" spans="1:8">
      <c r="A3179" s="483" t="s">
        <v>8699</v>
      </c>
      <c r="E3179" s="329">
        <v>1458</v>
      </c>
      <c r="F3179" s="329">
        <v>3684</v>
      </c>
      <c r="G3179" s="483" t="s">
        <v>8674</v>
      </c>
      <c r="H3179" s="483" t="s">
        <v>8700</v>
      </c>
    </row>
    <row r="3180" spans="1:8" ht="32.4">
      <c r="A3180" s="483" t="s">
        <v>8701</v>
      </c>
      <c r="C3180" s="483">
        <v>6000</v>
      </c>
      <c r="F3180" s="329"/>
      <c r="H3180" s="486" t="s">
        <v>8702</v>
      </c>
    </row>
    <row r="3181" spans="1:8">
      <c r="A3181" s="483" t="s">
        <v>8703</v>
      </c>
      <c r="E3181" s="329">
        <v>79</v>
      </c>
      <c r="F3181" s="329">
        <v>3605</v>
      </c>
      <c r="G3181" s="483" t="s">
        <v>8662</v>
      </c>
      <c r="H3181" s="483" t="s">
        <v>8704</v>
      </c>
    </row>
    <row r="3182" spans="1:8">
      <c r="A3182" s="483" t="s">
        <v>8705</v>
      </c>
      <c r="C3182" s="483">
        <v>17000</v>
      </c>
      <c r="H3182" s="483" t="s">
        <v>8706</v>
      </c>
    </row>
    <row r="3183" spans="1:8">
      <c r="A3183" s="483" t="s">
        <v>8707</v>
      </c>
      <c r="C3183" s="483">
        <v>53000</v>
      </c>
      <c r="D3183" s="487"/>
      <c r="H3183" s="483" t="s">
        <v>8708</v>
      </c>
    </row>
    <row r="3184" spans="1:8">
      <c r="A3184" s="483" t="s">
        <v>8707</v>
      </c>
      <c r="C3184" s="483">
        <v>29647</v>
      </c>
      <c r="H3184" s="483" t="s">
        <v>8709</v>
      </c>
    </row>
    <row r="3185" spans="1:8">
      <c r="A3185" s="483" t="s">
        <v>8707</v>
      </c>
      <c r="C3185" s="483">
        <v>61454</v>
      </c>
      <c r="D3185" s="487"/>
      <c r="E3185" s="487"/>
      <c r="H3185" s="483" t="s">
        <v>8710</v>
      </c>
    </row>
    <row r="3186" spans="1:8">
      <c r="A3186" s="483" t="s">
        <v>8707</v>
      </c>
      <c r="E3186" s="329">
        <v>189</v>
      </c>
      <c r="F3186" s="329">
        <v>3416</v>
      </c>
      <c r="G3186" s="329" t="s">
        <v>8711</v>
      </c>
      <c r="H3186" s="483" t="s">
        <v>8712</v>
      </c>
    </row>
    <row r="3187" spans="1:8">
      <c r="A3187" s="483" t="s">
        <v>8713</v>
      </c>
      <c r="E3187" s="329">
        <v>265</v>
      </c>
      <c r="F3187" s="329">
        <v>3151</v>
      </c>
      <c r="G3187" s="483" t="s">
        <v>8679</v>
      </c>
      <c r="H3187" s="483" t="s">
        <v>8714</v>
      </c>
    </row>
    <row r="3188" spans="1:8">
      <c r="A3188" s="483" t="s">
        <v>8713</v>
      </c>
      <c r="E3188" s="329">
        <v>320</v>
      </c>
      <c r="F3188" s="329">
        <v>2831</v>
      </c>
      <c r="G3188" s="483" t="s">
        <v>8679</v>
      </c>
      <c r="H3188" s="483" t="s">
        <v>8714</v>
      </c>
    </row>
    <row r="3189" spans="1:8">
      <c r="A3189" s="483" t="s">
        <v>8715</v>
      </c>
      <c r="E3189" s="329">
        <v>1458</v>
      </c>
      <c r="F3189" s="329">
        <v>1373</v>
      </c>
      <c r="G3189" s="483" t="s">
        <v>8674</v>
      </c>
      <c r="H3189" s="483" t="s">
        <v>8716</v>
      </c>
    </row>
    <row r="3190" spans="1:8">
      <c r="A3190" s="483" t="s">
        <v>8717</v>
      </c>
      <c r="C3190" s="483">
        <v>17000</v>
      </c>
      <c r="H3190" s="483" t="s">
        <v>8718</v>
      </c>
    </row>
    <row r="3191" spans="1:8">
      <c r="A3191" s="483" t="s">
        <v>8719</v>
      </c>
      <c r="E3191" s="329">
        <v>18</v>
      </c>
      <c r="F3191" s="329">
        <v>1355</v>
      </c>
      <c r="G3191" s="483" t="s">
        <v>8662</v>
      </c>
      <c r="H3191" s="483" t="s">
        <v>8720</v>
      </c>
    </row>
    <row r="3192" spans="1:8">
      <c r="A3192" s="483" t="s">
        <v>8721</v>
      </c>
      <c r="C3192" s="483">
        <v>29647</v>
      </c>
      <c r="H3192" s="483" t="s">
        <v>8722</v>
      </c>
    </row>
    <row r="3193" spans="1:8">
      <c r="A3193" s="483" t="s">
        <v>8721</v>
      </c>
      <c r="C3193" s="483">
        <v>17624</v>
      </c>
      <c r="H3193" s="483" t="s">
        <v>8723</v>
      </c>
    </row>
    <row r="3194" spans="1:8">
      <c r="A3194" s="483" t="s">
        <v>8721</v>
      </c>
      <c r="E3194" s="483">
        <v>196</v>
      </c>
      <c r="F3194" s="329">
        <v>1159</v>
      </c>
      <c r="G3194" s="483" t="s">
        <v>8651</v>
      </c>
      <c r="H3194" s="483" t="s">
        <v>8661</v>
      </c>
    </row>
    <row r="3195" spans="1:8">
      <c r="A3195" s="483" t="s">
        <v>8724</v>
      </c>
      <c r="C3195" s="483">
        <v>61454</v>
      </c>
      <c r="D3195" s="487"/>
      <c r="E3195" s="487"/>
      <c r="H3195" s="483" t="s">
        <v>8725</v>
      </c>
    </row>
    <row r="3196" spans="1:8">
      <c r="A3196" s="483" t="s">
        <v>8724</v>
      </c>
      <c r="C3196" s="483">
        <v>4515</v>
      </c>
      <c r="H3196" s="483" t="s">
        <v>8726</v>
      </c>
    </row>
    <row r="3197" spans="1:8">
      <c r="A3197" s="483" t="s">
        <v>8727</v>
      </c>
      <c r="E3197" s="329">
        <v>195</v>
      </c>
      <c r="F3197" s="329">
        <v>964</v>
      </c>
      <c r="G3197" s="483" t="s">
        <v>8679</v>
      </c>
      <c r="H3197" s="483" t="s">
        <v>8728</v>
      </c>
    </row>
    <row r="3198" spans="1:8">
      <c r="A3198" s="483" t="s">
        <v>8727</v>
      </c>
      <c r="E3198" s="329">
        <v>20</v>
      </c>
      <c r="F3198" s="329">
        <v>944</v>
      </c>
      <c r="G3198" s="483" t="s">
        <v>8679</v>
      </c>
      <c r="H3198" s="483" t="s">
        <v>8728</v>
      </c>
    </row>
    <row r="3199" spans="1:8">
      <c r="A3199" s="483" t="s">
        <v>8729</v>
      </c>
      <c r="D3199" s="483">
        <v>5000</v>
      </c>
      <c r="E3199" s="329"/>
      <c r="F3199" s="329">
        <v>5944</v>
      </c>
      <c r="H3199" s="483" t="s">
        <v>8697</v>
      </c>
    </row>
    <row r="3200" spans="1:8">
      <c r="A3200" s="483" t="s">
        <v>8729</v>
      </c>
      <c r="E3200" s="329">
        <v>1458</v>
      </c>
      <c r="F3200" s="329">
        <v>4486</v>
      </c>
      <c r="G3200" s="483" t="s">
        <v>8674</v>
      </c>
      <c r="H3200" s="483" t="s">
        <v>8730</v>
      </c>
    </row>
    <row r="3201" spans="1:8">
      <c r="A3201" s="483" t="s">
        <v>8731</v>
      </c>
      <c r="E3201" s="483">
        <v>179</v>
      </c>
      <c r="F3201" s="329">
        <v>4307</v>
      </c>
      <c r="G3201" s="483" t="s">
        <v>8662</v>
      </c>
      <c r="H3201" s="483" t="s">
        <v>8663</v>
      </c>
    </row>
    <row r="3202" spans="1:8">
      <c r="A3202" s="483" t="s">
        <v>8732</v>
      </c>
      <c r="E3202" s="483">
        <v>44</v>
      </c>
      <c r="F3202" s="329">
        <v>4263</v>
      </c>
      <c r="G3202" s="483" t="s">
        <v>8651</v>
      </c>
      <c r="H3202" s="483" t="s">
        <v>8733</v>
      </c>
    </row>
    <row r="3203" spans="1:8">
      <c r="A3203" s="483" t="s">
        <v>8734</v>
      </c>
      <c r="C3203" s="483">
        <v>17000</v>
      </c>
      <c r="H3203" s="483" t="s">
        <v>8735</v>
      </c>
    </row>
    <row r="3204" spans="1:8">
      <c r="A3204" s="483" t="s">
        <v>8736</v>
      </c>
      <c r="C3204" s="483">
        <v>29647</v>
      </c>
      <c r="H3204" s="483" t="s">
        <v>8737</v>
      </c>
    </row>
    <row r="3205" spans="1:8">
      <c r="A3205" s="483" t="s">
        <v>8736</v>
      </c>
      <c r="C3205" s="483">
        <v>61454</v>
      </c>
      <c r="D3205" s="487"/>
      <c r="E3205" s="487"/>
      <c r="H3205" s="483" t="s">
        <v>8738</v>
      </c>
    </row>
    <row r="3206" spans="1:8">
      <c r="A3206" s="483" t="s">
        <v>8736</v>
      </c>
      <c r="C3206" s="483">
        <v>21491</v>
      </c>
      <c r="H3206" s="483" t="s">
        <v>8739</v>
      </c>
    </row>
    <row r="3207" spans="1:8">
      <c r="A3207" s="483" t="s">
        <v>8740</v>
      </c>
      <c r="E3207" s="329">
        <v>189</v>
      </c>
      <c r="F3207" s="329">
        <v>4074</v>
      </c>
      <c r="G3207" s="329" t="s">
        <v>8711</v>
      </c>
      <c r="H3207" s="483" t="s">
        <v>8741</v>
      </c>
    </row>
    <row r="3208" spans="1:8">
      <c r="A3208" s="483" t="s">
        <v>8742</v>
      </c>
      <c r="E3208" s="483">
        <v>56</v>
      </c>
      <c r="F3208" s="329">
        <v>4018</v>
      </c>
      <c r="G3208" s="483" t="s">
        <v>8651</v>
      </c>
      <c r="H3208" s="483" t="s">
        <v>8743</v>
      </c>
    </row>
    <row r="3209" spans="1:8">
      <c r="A3209" s="483" t="s">
        <v>8742</v>
      </c>
      <c r="E3209" s="329">
        <v>1458</v>
      </c>
      <c r="F3209" s="329">
        <v>2560</v>
      </c>
      <c r="G3209" s="483" t="s">
        <v>8674</v>
      </c>
      <c r="H3209" s="483" t="s">
        <v>8744</v>
      </c>
    </row>
    <row r="3210" spans="1:8">
      <c r="A3210" s="483" t="s">
        <v>8745</v>
      </c>
      <c r="E3210" s="329">
        <v>18</v>
      </c>
      <c r="F3210" s="329">
        <v>2542</v>
      </c>
      <c r="G3210" s="483" t="s">
        <v>8662</v>
      </c>
      <c r="H3210" s="483" t="s">
        <v>8746</v>
      </c>
    </row>
    <row r="3211" spans="1:8">
      <c r="A3211" s="483" t="s">
        <v>8747</v>
      </c>
      <c r="E3211" s="483">
        <v>60</v>
      </c>
      <c r="F3211" s="329">
        <v>2482</v>
      </c>
      <c r="G3211" s="483" t="s">
        <v>8651</v>
      </c>
      <c r="H3211" s="483" t="s">
        <v>8748</v>
      </c>
    </row>
    <row r="3212" spans="1:8">
      <c r="A3212" s="483" t="s">
        <v>8749</v>
      </c>
      <c r="E3212" s="329">
        <v>200</v>
      </c>
      <c r="F3212" s="329">
        <v>2282</v>
      </c>
      <c r="G3212" s="483" t="s">
        <v>8679</v>
      </c>
      <c r="H3212" s="483" t="s">
        <v>8750</v>
      </c>
    </row>
    <row r="3213" spans="1:8">
      <c r="A3213" s="483" t="s">
        <v>8749</v>
      </c>
      <c r="C3213" s="483">
        <v>18000</v>
      </c>
      <c r="D3213" s="487"/>
      <c r="H3213" s="483" t="s">
        <v>8751</v>
      </c>
    </row>
    <row r="3214" spans="1:8">
      <c r="A3214" s="483" t="s">
        <v>8749</v>
      </c>
      <c r="C3214" s="483">
        <v>29647</v>
      </c>
      <c r="H3214" s="483" t="s">
        <v>8752</v>
      </c>
    </row>
    <row r="3215" spans="1:8">
      <c r="A3215" s="483" t="s">
        <v>8753</v>
      </c>
      <c r="E3215" s="483">
        <v>28</v>
      </c>
      <c r="F3215" s="329">
        <v>2254</v>
      </c>
      <c r="G3215" s="483" t="s">
        <v>8651</v>
      </c>
      <c r="H3215" s="483" t="s">
        <v>8754</v>
      </c>
    </row>
    <row r="3216" spans="1:8" ht="48.6">
      <c r="A3216" s="483" t="s">
        <v>8755</v>
      </c>
      <c r="C3216" s="483">
        <v>30000</v>
      </c>
      <c r="H3216" s="486" t="s">
        <v>8756</v>
      </c>
    </row>
    <row r="3217" spans="1:8">
      <c r="A3217" s="483" t="s">
        <v>8757</v>
      </c>
      <c r="E3217" s="483">
        <v>44</v>
      </c>
      <c r="F3217" s="329">
        <v>2210</v>
      </c>
      <c r="G3217" s="483" t="s">
        <v>8651</v>
      </c>
      <c r="H3217" s="483" t="s">
        <v>8758</v>
      </c>
    </row>
    <row r="3218" spans="1:8">
      <c r="A3218" s="483" t="s">
        <v>8759</v>
      </c>
      <c r="E3218" s="329">
        <v>250</v>
      </c>
      <c r="F3218" s="329">
        <v>1960</v>
      </c>
      <c r="G3218" s="483" t="s">
        <v>8679</v>
      </c>
      <c r="H3218" s="483" t="s">
        <v>8760</v>
      </c>
    </row>
    <row r="3219" spans="1:8">
      <c r="A3219" s="483" t="s">
        <v>8759</v>
      </c>
      <c r="E3219" s="329">
        <v>55</v>
      </c>
      <c r="F3219" s="329">
        <v>1905</v>
      </c>
      <c r="G3219" s="483" t="s">
        <v>8679</v>
      </c>
      <c r="H3219" s="483" t="s">
        <v>8760</v>
      </c>
    </row>
    <row r="3220" spans="1:8">
      <c r="A3220" s="483" t="s">
        <v>8759</v>
      </c>
      <c r="E3220" s="329">
        <v>70</v>
      </c>
      <c r="F3220" s="329">
        <v>1835</v>
      </c>
      <c r="G3220" s="483" t="s">
        <v>8679</v>
      </c>
      <c r="H3220" s="483" t="s">
        <v>8761</v>
      </c>
    </row>
    <row r="3221" spans="1:8">
      <c r="A3221" s="483" t="s">
        <v>8759</v>
      </c>
      <c r="E3221" s="329">
        <v>235</v>
      </c>
      <c r="F3221" s="329">
        <v>1600</v>
      </c>
      <c r="G3221" s="483" t="s">
        <v>8679</v>
      </c>
      <c r="H3221" s="483" t="s">
        <v>8761</v>
      </c>
    </row>
    <row r="3222" spans="1:8">
      <c r="A3222" s="483" t="s">
        <v>8762</v>
      </c>
      <c r="E3222" s="329">
        <v>225</v>
      </c>
      <c r="F3222" s="329">
        <v>1375</v>
      </c>
      <c r="G3222" s="483" t="s">
        <v>8679</v>
      </c>
      <c r="H3222" s="483" t="s">
        <v>8763</v>
      </c>
    </row>
    <row r="3223" spans="1:8">
      <c r="A3223" s="483" t="s">
        <v>8762</v>
      </c>
      <c r="E3223" s="329">
        <v>245</v>
      </c>
      <c r="F3223" s="329">
        <v>1130</v>
      </c>
      <c r="G3223" s="483" t="s">
        <v>8679</v>
      </c>
      <c r="H3223" s="483" t="s">
        <v>8763</v>
      </c>
    </row>
    <row r="3224" spans="1:8">
      <c r="A3224" s="483" t="s">
        <v>8764</v>
      </c>
      <c r="D3224" s="483">
        <v>5000</v>
      </c>
      <c r="E3224" s="329"/>
      <c r="F3224" s="329">
        <v>6130</v>
      </c>
      <c r="H3224" s="483" t="s">
        <v>8697</v>
      </c>
    </row>
    <row r="3225" spans="1:8">
      <c r="A3225" s="483" t="s">
        <v>8764</v>
      </c>
      <c r="E3225" s="329">
        <v>1458</v>
      </c>
      <c r="F3225" s="329">
        <v>4672</v>
      </c>
      <c r="G3225" s="483" t="s">
        <v>8674</v>
      </c>
      <c r="H3225" s="483" t="s">
        <v>8765</v>
      </c>
    </row>
    <row r="3226" spans="1:8">
      <c r="A3226" s="483" t="s">
        <v>8764</v>
      </c>
      <c r="E3226" s="329">
        <v>178</v>
      </c>
      <c r="F3226" s="329">
        <v>4494</v>
      </c>
      <c r="G3226" s="329" t="s">
        <v>8711</v>
      </c>
      <c r="H3226" s="483" t="s">
        <v>8766</v>
      </c>
    </row>
    <row r="3227" spans="1:8">
      <c r="A3227" s="483" t="s">
        <v>8767</v>
      </c>
      <c r="E3227" s="329">
        <v>300</v>
      </c>
      <c r="F3227" s="329">
        <v>4184</v>
      </c>
      <c r="G3227" s="483" t="s">
        <v>8679</v>
      </c>
      <c r="H3227" s="483" t="s">
        <v>8760</v>
      </c>
    </row>
    <row r="3228" spans="1:8">
      <c r="A3228" s="483" t="s">
        <v>8767</v>
      </c>
      <c r="E3228" s="329">
        <v>290</v>
      </c>
      <c r="F3228" s="329">
        <v>3894</v>
      </c>
      <c r="G3228" s="483" t="s">
        <v>8679</v>
      </c>
      <c r="H3228" s="483" t="s">
        <v>8760</v>
      </c>
    </row>
    <row r="3229" spans="1:8">
      <c r="E3229" s="329"/>
      <c r="F3229" s="329"/>
      <c r="H3229" s="487" t="s">
        <v>8768</v>
      </c>
    </row>
    <row r="3230" spans="1:8">
      <c r="A3230" s="483" t="s">
        <v>8769</v>
      </c>
      <c r="C3230" s="483">
        <v>17000</v>
      </c>
      <c r="H3230" s="483" t="s">
        <v>8770</v>
      </c>
    </row>
    <row r="3231" spans="1:8">
      <c r="A3231" s="483" t="s">
        <v>8771</v>
      </c>
      <c r="E3231" s="483">
        <v>756</v>
      </c>
      <c r="F3231" s="329">
        <v>3138</v>
      </c>
      <c r="G3231" s="483" t="s">
        <v>8651</v>
      </c>
      <c r="H3231" s="483" t="s">
        <v>8772</v>
      </c>
    </row>
    <row r="3232" spans="1:8">
      <c r="A3232" s="483" t="s">
        <v>8773</v>
      </c>
      <c r="E3232" s="483">
        <v>44</v>
      </c>
      <c r="F3232" s="329">
        <v>3094</v>
      </c>
      <c r="G3232" s="483" t="s">
        <v>8651</v>
      </c>
      <c r="H3232" s="483" t="s">
        <v>8774</v>
      </c>
    </row>
    <row r="3233" spans="1:8">
      <c r="A3233" s="483" t="s">
        <v>8775</v>
      </c>
      <c r="E3233" s="329">
        <v>1458</v>
      </c>
      <c r="F3233" s="329">
        <v>1636</v>
      </c>
      <c r="G3233" s="483" t="s">
        <v>8674</v>
      </c>
      <c r="H3233" s="483" t="s">
        <v>8776</v>
      </c>
    </row>
    <row r="3234" spans="1:8">
      <c r="A3234" s="483" t="s">
        <v>8777</v>
      </c>
      <c r="E3234" s="329">
        <v>18</v>
      </c>
      <c r="F3234" s="329">
        <v>1618</v>
      </c>
      <c r="G3234" s="483" t="s">
        <v>8662</v>
      </c>
      <c r="H3234" s="483" t="s">
        <v>8778</v>
      </c>
    </row>
    <row r="3235" spans="1:8">
      <c r="A3235" s="483" t="s">
        <v>8777</v>
      </c>
      <c r="E3235" s="483">
        <v>32</v>
      </c>
      <c r="F3235" s="329">
        <v>1586</v>
      </c>
      <c r="G3235" s="483" t="s">
        <v>8679</v>
      </c>
      <c r="H3235" s="483" t="s">
        <v>8685</v>
      </c>
    </row>
    <row r="3236" spans="1:8">
      <c r="E3236" s="329"/>
      <c r="F3236" s="329"/>
      <c r="H3236" s="487" t="s">
        <v>8768</v>
      </c>
    </row>
    <row r="3237" spans="1:8">
      <c r="A3237" s="483" t="s">
        <v>8779</v>
      </c>
      <c r="C3237" s="483">
        <v>17000</v>
      </c>
      <c r="H3237" s="483" t="s">
        <v>8780</v>
      </c>
    </row>
    <row r="3238" spans="1:8">
      <c r="A3238" s="483" t="s">
        <v>8781</v>
      </c>
      <c r="E3238" s="329">
        <v>390</v>
      </c>
      <c r="F3238" s="329">
        <v>1196</v>
      </c>
      <c r="G3238" s="483" t="s">
        <v>8679</v>
      </c>
      <c r="H3238" s="483" t="s">
        <v>8782</v>
      </c>
    </row>
    <row r="3239" spans="1:8">
      <c r="A3239" s="483" t="s">
        <v>8781</v>
      </c>
      <c r="E3239" s="329">
        <v>395</v>
      </c>
      <c r="F3239" s="329">
        <v>801</v>
      </c>
      <c r="G3239" s="483" t="s">
        <v>8679</v>
      </c>
      <c r="H3239" s="483" t="s">
        <v>8782</v>
      </c>
    </row>
    <row r="3240" spans="1:8">
      <c r="A3240" s="483" t="s">
        <v>8781</v>
      </c>
      <c r="D3240" s="483">
        <v>5000</v>
      </c>
      <c r="E3240" s="329"/>
      <c r="F3240" s="329">
        <v>5801</v>
      </c>
      <c r="H3240" s="483" t="s">
        <v>8697</v>
      </c>
    </row>
    <row r="3241" spans="1:8">
      <c r="A3241" s="483" t="s">
        <v>8781</v>
      </c>
      <c r="E3241" s="329">
        <v>410</v>
      </c>
      <c r="F3241" s="329">
        <v>5391</v>
      </c>
      <c r="G3241" s="483" t="s">
        <v>8679</v>
      </c>
      <c r="H3241" s="483" t="s">
        <v>8783</v>
      </c>
    </row>
    <row r="3242" spans="1:8">
      <c r="A3242" s="483" t="s">
        <v>8781</v>
      </c>
      <c r="E3242" s="329">
        <v>405</v>
      </c>
      <c r="F3242" s="329">
        <v>4986</v>
      </c>
      <c r="G3242" s="483" t="s">
        <v>8679</v>
      </c>
      <c r="H3242" s="483" t="s">
        <v>8783</v>
      </c>
    </row>
    <row r="3243" spans="1:8">
      <c r="A3243" s="483" t="s">
        <v>8784</v>
      </c>
      <c r="C3243" s="483">
        <v>516</v>
      </c>
      <c r="F3243" s="329"/>
      <c r="H3243" s="483" t="s">
        <v>8785</v>
      </c>
    </row>
    <row r="3244" spans="1:8">
      <c r="A3244" s="483" t="s">
        <v>8784</v>
      </c>
      <c r="C3244" s="483">
        <v>41154</v>
      </c>
      <c r="H3244" s="483" t="s">
        <v>8786</v>
      </c>
    </row>
    <row r="3245" spans="1:8">
      <c r="A3245" s="483" t="s">
        <v>8784</v>
      </c>
      <c r="C3245" s="483">
        <v>43500</v>
      </c>
      <c r="D3245" s="487"/>
      <c r="H3245" s="483" t="s">
        <v>8787</v>
      </c>
    </row>
    <row r="3246" spans="1:8">
      <c r="A3246" s="483" t="s">
        <v>8784</v>
      </c>
      <c r="C3246" s="483">
        <v>29647</v>
      </c>
      <c r="H3246" s="483" t="s">
        <v>8788</v>
      </c>
    </row>
    <row r="3247" spans="1:8">
      <c r="A3247" s="483" t="s">
        <v>8789</v>
      </c>
      <c r="E3247" s="329">
        <v>390</v>
      </c>
      <c r="F3247" s="329">
        <v>4596</v>
      </c>
      <c r="G3247" s="483" t="s">
        <v>8679</v>
      </c>
      <c r="H3247" s="483" t="s">
        <v>8790</v>
      </c>
    </row>
    <row r="3248" spans="1:8">
      <c r="A3248" s="483" t="s">
        <v>8789</v>
      </c>
      <c r="E3248" s="329">
        <v>420</v>
      </c>
      <c r="F3248" s="329">
        <v>4176</v>
      </c>
      <c r="G3248" s="483" t="s">
        <v>8679</v>
      </c>
      <c r="H3248" s="483" t="s">
        <v>8790</v>
      </c>
    </row>
    <row r="3249" spans="1:9">
      <c r="A3249" s="483" t="s">
        <v>8789</v>
      </c>
      <c r="C3249" s="483">
        <v>41454</v>
      </c>
      <c r="D3249" s="487"/>
      <c r="H3249" s="483" t="s">
        <v>8791</v>
      </c>
    </row>
    <row r="3250" spans="1:9">
      <c r="A3250" s="483" t="s">
        <v>8792</v>
      </c>
      <c r="E3250" s="483">
        <v>244</v>
      </c>
      <c r="F3250" s="329">
        <v>3932</v>
      </c>
      <c r="G3250" s="483" t="s">
        <v>8651</v>
      </c>
      <c r="H3250" s="483" t="s">
        <v>8793</v>
      </c>
    </row>
    <row r="3251" spans="1:9">
      <c r="A3251" s="483" t="s">
        <v>8792</v>
      </c>
      <c r="C3251" s="483">
        <v>22824</v>
      </c>
      <c r="H3251" s="483" t="s">
        <v>8794</v>
      </c>
    </row>
    <row r="3252" spans="1:9">
      <c r="E3252" s="329"/>
      <c r="F3252" s="329"/>
      <c r="H3252" s="487" t="s">
        <v>8768</v>
      </c>
    </row>
    <row r="3253" spans="1:9">
      <c r="A3253" s="483" t="s">
        <v>8795</v>
      </c>
      <c r="E3253" s="483">
        <v>28</v>
      </c>
      <c r="F3253" s="329">
        <v>3904</v>
      </c>
      <c r="G3253" s="483" t="s">
        <v>8651</v>
      </c>
      <c r="H3253" s="483" t="s">
        <v>8796</v>
      </c>
    </row>
    <row r="3254" spans="1:9">
      <c r="A3254" s="483" t="s">
        <v>8797</v>
      </c>
      <c r="E3254" s="483">
        <v>144</v>
      </c>
      <c r="F3254" s="329">
        <v>3760</v>
      </c>
      <c r="G3254" s="483" t="s">
        <v>8651</v>
      </c>
      <c r="H3254" s="483" t="s">
        <v>8798</v>
      </c>
    </row>
    <row r="3255" spans="1:9">
      <c r="A3255" s="483" t="s">
        <v>8797</v>
      </c>
      <c r="E3255" s="329">
        <v>15</v>
      </c>
      <c r="F3255" s="329">
        <v>3745</v>
      </c>
      <c r="G3255" s="483" t="s">
        <v>8799</v>
      </c>
      <c r="H3255" s="483" t="s">
        <v>8800</v>
      </c>
    </row>
    <row r="3256" spans="1:9">
      <c r="A3256" s="483" t="s">
        <v>8797</v>
      </c>
      <c r="E3256" s="329">
        <v>459</v>
      </c>
      <c r="F3256" s="329">
        <v>3286</v>
      </c>
      <c r="G3256" s="483" t="s">
        <v>8799</v>
      </c>
      <c r="H3256" s="483" t="s">
        <v>8801</v>
      </c>
    </row>
    <row r="3257" spans="1:9">
      <c r="A3257" s="483" t="s">
        <v>8802</v>
      </c>
      <c r="E3257" s="483">
        <v>44</v>
      </c>
      <c r="F3257" s="329">
        <v>3242</v>
      </c>
      <c r="G3257" s="483" t="s">
        <v>8651</v>
      </c>
      <c r="H3257" s="483" t="s">
        <v>8803</v>
      </c>
    </row>
    <row r="3258" spans="1:9">
      <c r="A3258" s="483" t="s">
        <v>8804</v>
      </c>
      <c r="C3258" s="483">
        <v>20000</v>
      </c>
      <c r="D3258" s="487"/>
      <c r="H3258" s="483" t="s">
        <v>8791</v>
      </c>
    </row>
    <row r="3259" spans="1:9">
      <c r="E3259" s="329"/>
      <c r="F3259" s="329"/>
      <c r="H3259" s="487" t="s">
        <v>8768</v>
      </c>
    </row>
    <row r="3260" spans="1:9">
      <c r="A3260" s="483" t="s">
        <v>8805</v>
      </c>
      <c r="E3260" s="329">
        <v>1458</v>
      </c>
      <c r="F3260" s="329">
        <v>1784</v>
      </c>
      <c r="G3260" s="483" t="s">
        <v>8674</v>
      </c>
      <c r="H3260" s="483" t="s">
        <v>8806</v>
      </c>
    </row>
    <row r="3261" spans="1:9">
      <c r="A3261" s="483" t="s">
        <v>8805</v>
      </c>
      <c r="E3261" s="329">
        <v>168</v>
      </c>
      <c r="F3261" s="329">
        <v>1616</v>
      </c>
      <c r="G3261" s="329" t="s">
        <v>8711</v>
      </c>
      <c r="H3261" s="483" t="s">
        <v>8807</v>
      </c>
    </row>
    <row r="3262" spans="1:9">
      <c r="A3262" s="483" t="s">
        <v>8808</v>
      </c>
      <c r="C3262" s="483">
        <v>19994</v>
      </c>
      <c r="H3262" s="483" t="s">
        <v>8809</v>
      </c>
    </row>
    <row r="3263" spans="1:9">
      <c r="E3263" s="329"/>
      <c r="F3263" s="329"/>
      <c r="H3263" s="487" t="s">
        <v>8768</v>
      </c>
    </row>
    <row r="3264" spans="1:9">
      <c r="A3264" s="483" t="s">
        <v>8810</v>
      </c>
      <c r="C3264" s="483">
        <v>17000</v>
      </c>
      <c r="H3264" s="483" t="s">
        <v>8811</v>
      </c>
      <c r="I3264" s="483" t="s">
        <v>8812</v>
      </c>
    </row>
    <row r="3265" spans="1:8">
      <c r="A3265" s="483" t="s">
        <v>8813</v>
      </c>
      <c r="C3265" s="483">
        <v>39800</v>
      </c>
      <c r="D3265" s="487"/>
      <c r="H3265" s="483" t="s">
        <v>8787</v>
      </c>
    </row>
    <row r="3266" spans="1:8">
      <c r="A3266" s="483" t="s">
        <v>8813</v>
      </c>
      <c r="C3266" s="483">
        <v>29647</v>
      </c>
      <c r="H3266" s="483" t="s">
        <v>8814</v>
      </c>
    </row>
    <row r="3267" spans="1:8">
      <c r="A3267" s="483" t="s">
        <v>8815</v>
      </c>
      <c r="C3267" s="483">
        <v>18907</v>
      </c>
      <c r="H3267" s="483" t="s">
        <v>8816</v>
      </c>
    </row>
    <row r="3268" spans="1:8">
      <c r="A3268" s="483" t="s">
        <v>8815</v>
      </c>
      <c r="C3268" s="483">
        <v>50000</v>
      </c>
      <c r="D3268" s="487"/>
      <c r="H3268" s="483" t="s">
        <v>8817</v>
      </c>
    </row>
    <row r="3269" spans="1:8">
      <c r="A3269" s="483" t="s">
        <v>8818</v>
      </c>
      <c r="C3269" s="483">
        <v>61454</v>
      </c>
      <c r="D3269" s="487"/>
      <c r="H3269" s="483" t="s">
        <v>8819</v>
      </c>
    </row>
    <row r="3270" spans="1:8">
      <c r="A3270" s="483" t="s">
        <v>8820</v>
      </c>
      <c r="E3270" s="329">
        <v>110</v>
      </c>
      <c r="F3270" s="329">
        <v>1506</v>
      </c>
      <c r="G3270" s="483" t="s">
        <v>8667</v>
      </c>
      <c r="H3270" s="483" t="s">
        <v>8668</v>
      </c>
    </row>
    <row r="3271" spans="1:8">
      <c r="A3271" s="483" t="s">
        <v>8821</v>
      </c>
      <c r="E3271" s="329">
        <v>1458</v>
      </c>
      <c r="F3271" s="329">
        <v>48</v>
      </c>
      <c r="G3271" s="483" t="s">
        <v>8674</v>
      </c>
      <c r="H3271" s="483" t="s">
        <v>8822</v>
      </c>
    </row>
    <row r="3272" spans="1:8">
      <c r="A3272" s="483" t="s">
        <v>8823</v>
      </c>
      <c r="E3272" s="329">
        <v>18</v>
      </c>
      <c r="F3272" s="329">
        <v>30</v>
      </c>
      <c r="G3272" s="483" t="s">
        <v>8662</v>
      </c>
      <c r="H3272" s="483" t="s">
        <v>8824</v>
      </c>
    </row>
    <row r="3273" spans="1:8">
      <c r="A3273" s="483" t="s">
        <v>8825</v>
      </c>
      <c r="D3273" s="483">
        <v>5000</v>
      </c>
      <c r="E3273" s="329"/>
      <c r="F3273" s="329">
        <v>5030</v>
      </c>
      <c r="H3273" s="483" t="s">
        <v>8697</v>
      </c>
    </row>
    <row r="3274" spans="1:8">
      <c r="A3274" s="483" t="s">
        <v>8825</v>
      </c>
      <c r="E3274" s="483">
        <v>324</v>
      </c>
      <c r="F3274" s="329">
        <v>4706</v>
      </c>
      <c r="G3274" s="483" t="s">
        <v>8651</v>
      </c>
      <c r="H3274" s="483" t="s">
        <v>8826</v>
      </c>
    </row>
    <row r="3275" spans="1:8">
      <c r="E3275" s="329"/>
      <c r="F3275" s="329"/>
      <c r="H3275" s="487" t="s">
        <v>8768</v>
      </c>
    </row>
    <row r="3276" spans="1:8">
      <c r="A3276" s="483" t="s">
        <v>8827</v>
      </c>
      <c r="C3276" s="483">
        <v>20000</v>
      </c>
      <c r="H3276" s="483" t="s">
        <v>8828</v>
      </c>
    </row>
    <row r="3277" spans="1:8">
      <c r="A3277" s="483" t="s">
        <v>8829</v>
      </c>
      <c r="C3277" s="483">
        <v>7500</v>
      </c>
      <c r="D3277" s="487"/>
      <c r="H3277" s="483" t="s">
        <v>8830</v>
      </c>
    </row>
    <row r="3278" spans="1:8">
      <c r="A3278" s="483" t="s">
        <v>8829</v>
      </c>
      <c r="C3278" s="483">
        <v>29647</v>
      </c>
      <c r="H3278" s="483" t="s">
        <v>8831</v>
      </c>
    </row>
    <row r="3279" spans="1:8">
      <c r="A3279" s="483" t="s">
        <v>8832</v>
      </c>
      <c r="C3279" s="483">
        <v>8137</v>
      </c>
      <c r="H3279" s="483" t="s">
        <v>8816</v>
      </c>
    </row>
    <row r="3280" spans="1:8">
      <c r="A3280" s="483" t="s">
        <v>8833</v>
      </c>
      <c r="C3280" s="483">
        <v>10670</v>
      </c>
      <c r="H3280" s="483" t="s">
        <v>8834</v>
      </c>
    </row>
    <row r="3281" spans="1:8">
      <c r="A3281" s="483" t="s">
        <v>8835</v>
      </c>
      <c r="C3281" s="483">
        <v>60000</v>
      </c>
      <c r="D3281" s="487"/>
      <c r="H3281" s="483" t="s">
        <v>8817</v>
      </c>
    </row>
    <row r="3282" spans="1:8">
      <c r="A3282" s="483" t="s">
        <v>8836</v>
      </c>
      <c r="E3282" s="483">
        <v>28</v>
      </c>
      <c r="F3282" s="329">
        <v>4678</v>
      </c>
      <c r="G3282" s="483" t="s">
        <v>8651</v>
      </c>
      <c r="H3282" s="483" t="s">
        <v>8837</v>
      </c>
    </row>
    <row r="3283" spans="1:8">
      <c r="A3283" s="483" t="s">
        <v>8838</v>
      </c>
      <c r="E3283" s="329">
        <v>105</v>
      </c>
      <c r="F3283" s="329">
        <v>4573</v>
      </c>
      <c r="G3283" s="483" t="s">
        <v>8662</v>
      </c>
      <c r="H3283" s="483" t="s">
        <v>8839</v>
      </c>
    </row>
    <row r="3284" spans="1:8" ht="226.8">
      <c r="A3284" s="483" t="s">
        <v>8840</v>
      </c>
      <c r="C3284" s="483">
        <v>104030</v>
      </c>
      <c r="H3284" s="486" t="s">
        <v>8841</v>
      </c>
    </row>
    <row r="3285" spans="1:8">
      <c r="A3285" s="483" t="s">
        <v>8840</v>
      </c>
      <c r="C3285" s="483">
        <v>31454</v>
      </c>
      <c r="D3285" s="487" t="s">
        <v>8842</v>
      </c>
      <c r="H3285" s="483" t="s">
        <v>8843</v>
      </c>
    </row>
    <row r="3286" spans="1:8">
      <c r="A3286" s="483" t="s">
        <v>8840</v>
      </c>
      <c r="E3286" s="329">
        <v>178</v>
      </c>
      <c r="F3286" s="329">
        <v>4395</v>
      </c>
      <c r="G3286" s="329" t="s">
        <v>8711</v>
      </c>
      <c r="H3286" s="483" t="s">
        <v>8844</v>
      </c>
    </row>
    <row r="3287" spans="1:8">
      <c r="A3287" s="483" t="s">
        <v>8840</v>
      </c>
      <c r="E3287" s="329">
        <v>1458</v>
      </c>
      <c r="F3287" s="329">
        <v>2937</v>
      </c>
      <c r="G3287" s="483" t="s">
        <v>8674</v>
      </c>
      <c r="H3287" s="483" t="s">
        <v>8845</v>
      </c>
    </row>
    <row r="3288" spans="1:8">
      <c r="E3288" s="329"/>
      <c r="F3288" s="329"/>
      <c r="H3288" s="487" t="s">
        <v>8768</v>
      </c>
    </row>
    <row r="3289" spans="1:8">
      <c r="A3289" s="483" t="s">
        <v>8846</v>
      </c>
      <c r="C3289" s="487">
        <v>20030</v>
      </c>
      <c r="H3289" s="483" t="s">
        <v>8847</v>
      </c>
    </row>
    <row r="3290" spans="1:8">
      <c r="A3290" s="483" t="s">
        <v>8848</v>
      </c>
      <c r="E3290" s="329">
        <v>50</v>
      </c>
      <c r="F3290" s="329">
        <v>2887</v>
      </c>
      <c r="G3290" s="485"/>
      <c r="H3290" s="483" t="s">
        <v>8849</v>
      </c>
    </row>
    <row r="3291" spans="1:8">
      <c r="A3291" s="483" t="s">
        <v>8848</v>
      </c>
      <c r="C3291" s="483">
        <v>29647</v>
      </c>
      <c r="H3291" s="483" t="s">
        <v>8850</v>
      </c>
    </row>
    <row r="3292" spans="1:8">
      <c r="A3292" s="483" t="s">
        <v>8848</v>
      </c>
      <c r="C3292" s="483">
        <v>30000</v>
      </c>
      <c r="D3292" s="487"/>
      <c r="H3292" s="483" t="s">
        <v>8851</v>
      </c>
    </row>
    <row r="3293" spans="1:8" ht="145.80000000000001">
      <c r="A3293" s="483" t="s">
        <v>8848</v>
      </c>
      <c r="C3293" s="483">
        <v>114521</v>
      </c>
      <c r="H3293" s="486" t="s">
        <v>8852</v>
      </c>
    </row>
    <row r="3294" spans="1:8">
      <c r="A3294" s="483" t="s">
        <v>8848</v>
      </c>
      <c r="E3294" s="483">
        <v>36</v>
      </c>
      <c r="F3294" s="329">
        <v>2851</v>
      </c>
      <c r="G3294" s="483" t="s">
        <v>8651</v>
      </c>
      <c r="H3294" s="483" t="s">
        <v>8853</v>
      </c>
    </row>
    <row r="3295" spans="1:8">
      <c r="A3295" s="483" t="s">
        <v>8848</v>
      </c>
      <c r="C3295" s="483">
        <v>29647</v>
      </c>
      <c r="H3295" s="483" t="s">
        <v>8850</v>
      </c>
    </row>
    <row r="3296" spans="1:8">
      <c r="A3296" s="483" t="s">
        <v>8848</v>
      </c>
      <c r="C3296" s="483">
        <v>61454</v>
      </c>
      <c r="D3296" s="487"/>
      <c r="H3296" s="483" t="s">
        <v>8854</v>
      </c>
    </row>
    <row r="3297" spans="1:11">
      <c r="A3297" s="483" t="s">
        <v>8848</v>
      </c>
      <c r="C3297" s="483">
        <v>3832</v>
      </c>
      <c r="D3297" s="487"/>
      <c r="H3297" s="483" t="s">
        <v>8855</v>
      </c>
    </row>
    <row r="3298" spans="1:11">
      <c r="A3298" s="483" t="s">
        <v>8856</v>
      </c>
      <c r="C3298" s="483">
        <v>44648</v>
      </c>
      <c r="H3298" s="483" t="s">
        <v>8857</v>
      </c>
    </row>
    <row r="3299" spans="1:11">
      <c r="A3299" s="483" t="s">
        <v>8858</v>
      </c>
      <c r="E3299" s="329">
        <v>250</v>
      </c>
      <c r="F3299" s="329">
        <v>2601</v>
      </c>
      <c r="G3299" s="483" t="s">
        <v>8679</v>
      </c>
      <c r="H3299" s="483" t="s">
        <v>8859</v>
      </c>
    </row>
    <row r="3300" spans="1:11">
      <c r="A3300" s="483" t="s">
        <v>8858</v>
      </c>
      <c r="E3300" s="329">
        <v>280</v>
      </c>
      <c r="F3300" s="329">
        <v>2321</v>
      </c>
      <c r="G3300" s="483" t="s">
        <v>8679</v>
      </c>
      <c r="H3300" s="483" t="s">
        <v>8859</v>
      </c>
    </row>
    <row r="3301" spans="1:11">
      <c r="A3301" s="483" t="s">
        <v>8860</v>
      </c>
      <c r="E3301" s="483">
        <v>84</v>
      </c>
      <c r="F3301" s="329">
        <v>2237</v>
      </c>
      <c r="G3301" s="483" t="s">
        <v>8651</v>
      </c>
      <c r="H3301" s="483" t="s">
        <v>8861</v>
      </c>
    </row>
    <row r="3302" spans="1:11">
      <c r="E3302" s="329"/>
      <c r="F3302" s="329"/>
      <c r="H3302" s="487" t="s">
        <v>8768</v>
      </c>
    </row>
    <row r="3303" spans="1:11">
      <c r="A3303" s="483" t="s">
        <v>8862</v>
      </c>
      <c r="E3303" s="329">
        <v>200</v>
      </c>
      <c r="F3303" s="329">
        <v>2037</v>
      </c>
      <c r="G3303" s="483" t="s">
        <v>8679</v>
      </c>
      <c r="H3303" s="483" t="s">
        <v>8863</v>
      </c>
    </row>
    <row r="3304" spans="1:11">
      <c r="A3304" s="483" t="s">
        <v>8862</v>
      </c>
      <c r="E3304" s="329">
        <v>200</v>
      </c>
      <c r="F3304" s="329">
        <v>1837</v>
      </c>
      <c r="G3304" s="483" t="s">
        <v>8679</v>
      </c>
      <c r="H3304" s="483" t="s">
        <v>8863</v>
      </c>
    </row>
    <row r="3305" spans="1:11">
      <c r="A3305" s="483" t="s">
        <v>8864</v>
      </c>
      <c r="E3305" s="329">
        <v>235</v>
      </c>
      <c r="F3305" s="329">
        <v>1602</v>
      </c>
      <c r="G3305" s="483" t="s">
        <v>8679</v>
      </c>
      <c r="H3305" s="483" t="s">
        <v>8865</v>
      </c>
    </row>
    <row r="3306" spans="1:11">
      <c r="A3306" s="483" t="s">
        <v>8864</v>
      </c>
      <c r="E3306" s="329">
        <v>240</v>
      </c>
      <c r="F3306" s="329">
        <v>1362</v>
      </c>
      <c r="G3306" s="483" t="s">
        <v>8679</v>
      </c>
      <c r="H3306" s="483" t="s">
        <v>8865</v>
      </c>
    </row>
    <row r="3307" spans="1:11">
      <c r="A3307" s="483" t="s">
        <v>8864</v>
      </c>
      <c r="D3307" s="483">
        <v>2900</v>
      </c>
      <c r="E3307" s="329"/>
      <c r="F3307" s="329">
        <v>4262</v>
      </c>
      <c r="H3307" s="483" t="s">
        <v>8866</v>
      </c>
    </row>
    <row r="3308" spans="1:11">
      <c r="A3308" s="483" t="s">
        <v>8864</v>
      </c>
      <c r="E3308" s="329">
        <v>255</v>
      </c>
      <c r="F3308" s="329">
        <v>4007</v>
      </c>
      <c r="G3308" s="483" t="s">
        <v>8662</v>
      </c>
      <c r="H3308" s="483" t="s">
        <v>8867</v>
      </c>
    </row>
    <row r="3309" spans="1:11">
      <c r="A3309" s="483" t="s">
        <v>8868</v>
      </c>
      <c r="E3309" s="329">
        <v>18</v>
      </c>
      <c r="F3309" s="329">
        <v>3989</v>
      </c>
      <c r="G3309" s="483" t="s">
        <v>8662</v>
      </c>
      <c r="H3309" s="483" t="s">
        <v>8869</v>
      </c>
    </row>
    <row r="3310" spans="1:11">
      <c r="A3310" s="483" t="s">
        <v>8870</v>
      </c>
      <c r="D3310" s="483">
        <v>5000</v>
      </c>
      <c r="E3310" s="329"/>
      <c r="F3310" s="329">
        <v>8989</v>
      </c>
      <c r="H3310" s="483" t="s">
        <v>8697</v>
      </c>
    </row>
    <row r="3311" spans="1:11">
      <c r="A3311" s="483" t="s">
        <v>8870</v>
      </c>
      <c r="E3311" s="329">
        <v>1458</v>
      </c>
      <c r="F3311" s="329">
        <v>7531</v>
      </c>
      <c r="G3311" s="483" t="s">
        <v>8674</v>
      </c>
      <c r="H3311" s="483" t="s">
        <v>8871</v>
      </c>
    </row>
    <row r="3312" spans="1:11">
      <c r="A3312" s="483" t="s">
        <v>8872</v>
      </c>
      <c r="C3312" s="483">
        <v>20000</v>
      </c>
      <c r="H3312" s="483" t="s">
        <v>8873</v>
      </c>
      <c r="K3312" s="483" t="s">
        <v>8874</v>
      </c>
    </row>
    <row r="3313" spans="1:8">
      <c r="A3313" s="483" t="s">
        <v>8875</v>
      </c>
      <c r="E3313" s="329">
        <v>70</v>
      </c>
      <c r="F3313" s="329">
        <v>7461</v>
      </c>
      <c r="G3313" s="483" t="s">
        <v>8679</v>
      </c>
      <c r="H3313" s="483" t="s">
        <v>8876</v>
      </c>
    </row>
    <row r="3314" spans="1:8">
      <c r="A3314" s="483" t="s">
        <v>8875</v>
      </c>
      <c r="E3314" s="329">
        <v>70</v>
      </c>
      <c r="F3314" s="329">
        <v>7391</v>
      </c>
      <c r="G3314" s="483" t="s">
        <v>8679</v>
      </c>
      <c r="H3314" s="483" t="s">
        <v>8876</v>
      </c>
    </row>
    <row r="3315" spans="1:8">
      <c r="A3315" s="483" t="s">
        <v>8875</v>
      </c>
      <c r="E3315" s="329">
        <v>195</v>
      </c>
      <c r="F3315" s="329">
        <v>7196</v>
      </c>
      <c r="G3315" s="483" t="s">
        <v>8679</v>
      </c>
      <c r="H3315" s="483" t="s">
        <v>8877</v>
      </c>
    </row>
    <row r="3316" spans="1:8">
      <c r="A3316" s="483" t="s">
        <v>8875</v>
      </c>
      <c r="E3316" s="329">
        <v>190</v>
      </c>
      <c r="F3316" s="329">
        <v>7006</v>
      </c>
      <c r="G3316" s="483" t="s">
        <v>8679</v>
      </c>
      <c r="H3316" s="483" t="s">
        <v>8877</v>
      </c>
    </row>
    <row r="3317" spans="1:8">
      <c r="A3317" s="483" t="s">
        <v>8878</v>
      </c>
      <c r="C3317" s="483">
        <v>16800</v>
      </c>
      <c r="H3317" s="652" t="s">
        <v>8879</v>
      </c>
    </row>
    <row r="3318" spans="1:8">
      <c r="A3318" s="483" t="s">
        <v>8880</v>
      </c>
      <c r="C3318" s="483">
        <v>29647</v>
      </c>
      <c r="H3318" s="483" t="s">
        <v>8881</v>
      </c>
    </row>
    <row r="3319" spans="1:8">
      <c r="A3319" s="483" t="s">
        <v>8880</v>
      </c>
      <c r="C3319" s="483">
        <v>61454</v>
      </c>
      <c r="D3319" s="487"/>
      <c r="H3319" s="483" t="s">
        <v>8882</v>
      </c>
    </row>
    <row r="3320" spans="1:8">
      <c r="A3320" s="483" t="s">
        <v>8880</v>
      </c>
      <c r="C3320" s="483">
        <v>18000</v>
      </c>
      <c r="D3320" s="487"/>
      <c r="H3320" s="483" t="s">
        <v>8883</v>
      </c>
    </row>
    <row r="3321" spans="1:8">
      <c r="A3321" s="483" t="s">
        <v>8884</v>
      </c>
      <c r="C3321" s="483">
        <v>34335</v>
      </c>
      <c r="H3321" s="483" t="s">
        <v>8885</v>
      </c>
    </row>
    <row r="3322" spans="1:8">
      <c r="E3322" s="329"/>
      <c r="F3322" s="329"/>
      <c r="H3322" s="487" t="s">
        <v>8768</v>
      </c>
    </row>
    <row r="3323" spans="1:8">
      <c r="A3323" s="483" t="s">
        <v>8886</v>
      </c>
      <c r="C3323" s="329">
        <v>15000</v>
      </c>
      <c r="D3323" s="487"/>
      <c r="E3323" s="487"/>
      <c r="H3323" s="329" t="s">
        <v>8887</v>
      </c>
    </row>
    <row r="3324" spans="1:8">
      <c r="A3324" s="483" t="s">
        <v>8886</v>
      </c>
      <c r="E3324" s="329">
        <v>100</v>
      </c>
      <c r="F3324" s="329">
        <v>6906</v>
      </c>
      <c r="G3324" s="483" t="s">
        <v>8662</v>
      </c>
      <c r="H3324" s="483" t="s">
        <v>8888</v>
      </c>
    </row>
    <row r="3325" spans="1:8">
      <c r="A3325" s="483" t="s">
        <v>8889</v>
      </c>
      <c r="E3325" s="329">
        <v>365</v>
      </c>
      <c r="F3325" s="329">
        <v>6541</v>
      </c>
      <c r="G3325" s="483" t="s">
        <v>8679</v>
      </c>
      <c r="H3325" s="483" t="s">
        <v>8890</v>
      </c>
    </row>
    <row r="3326" spans="1:8">
      <c r="A3326" s="483" t="s">
        <v>8889</v>
      </c>
      <c r="E3326" s="329">
        <v>110</v>
      </c>
      <c r="F3326" s="329">
        <v>6431</v>
      </c>
      <c r="G3326" s="483" t="s">
        <v>8679</v>
      </c>
      <c r="H3326" s="483" t="s">
        <v>8890</v>
      </c>
    </row>
    <row r="3327" spans="1:8">
      <c r="A3327" s="483" t="s">
        <v>8891</v>
      </c>
      <c r="E3327" s="483">
        <v>60</v>
      </c>
      <c r="F3327" s="329">
        <v>6371</v>
      </c>
      <c r="G3327" s="483" t="s">
        <v>8651</v>
      </c>
      <c r="H3327" s="483" t="s">
        <v>8892</v>
      </c>
    </row>
    <row r="3328" spans="1:8" ht="64.8">
      <c r="A3328" s="483" t="s">
        <v>8893</v>
      </c>
      <c r="E3328" s="483">
        <v>1800</v>
      </c>
      <c r="F3328" s="329">
        <v>4571</v>
      </c>
      <c r="G3328" s="653"/>
      <c r="H3328" s="486" t="s">
        <v>8894</v>
      </c>
    </row>
    <row r="3329" spans="1:11">
      <c r="A3329" s="483" t="s">
        <v>8895</v>
      </c>
      <c r="E3329" s="329">
        <v>1458</v>
      </c>
      <c r="F3329" s="329">
        <v>3113</v>
      </c>
      <c r="G3329" s="483" t="s">
        <v>8674</v>
      </c>
      <c r="H3329" s="483" t="s">
        <v>8896</v>
      </c>
    </row>
    <row r="3330" spans="1:11">
      <c r="A3330" s="483" t="s">
        <v>8897</v>
      </c>
      <c r="C3330" s="483">
        <v>20000</v>
      </c>
      <c r="H3330" s="483" t="s">
        <v>8898</v>
      </c>
      <c r="K3330" s="483" t="s">
        <v>8874</v>
      </c>
    </row>
    <row r="3331" spans="1:11">
      <c r="A3331" s="483" t="s">
        <v>8897</v>
      </c>
      <c r="E3331" s="329">
        <v>189</v>
      </c>
      <c r="F3331" s="329">
        <v>2924</v>
      </c>
      <c r="G3331" s="329" t="s">
        <v>8711</v>
      </c>
      <c r="H3331" s="483" t="s">
        <v>8899</v>
      </c>
    </row>
    <row r="3332" spans="1:11">
      <c r="A3332" s="483" t="s">
        <v>8897</v>
      </c>
      <c r="C3332" s="483">
        <v>29647</v>
      </c>
      <c r="H3332" s="483" t="s">
        <v>8900</v>
      </c>
    </row>
    <row r="3333" spans="1:11">
      <c r="A3333" s="483" t="s">
        <v>8897</v>
      </c>
      <c r="C3333" s="483">
        <v>12000</v>
      </c>
      <c r="D3333" s="487"/>
      <c r="H3333" s="483" t="s">
        <v>8901</v>
      </c>
    </row>
    <row r="3334" spans="1:11">
      <c r="A3334" s="483" t="s">
        <v>8902</v>
      </c>
      <c r="C3334" s="483">
        <v>15090</v>
      </c>
      <c r="H3334" s="483" t="s">
        <v>8903</v>
      </c>
    </row>
    <row r="3335" spans="1:11">
      <c r="A3335" s="483" t="s">
        <v>8902</v>
      </c>
      <c r="C3335" s="483">
        <v>61454</v>
      </c>
      <c r="D3335" s="487"/>
      <c r="H3335" s="483" t="s">
        <v>8904</v>
      </c>
    </row>
    <row r="3336" spans="1:11">
      <c r="A3336" s="483" t="s">
        <v>8905</v>
      </c>
      <c r="E3336" s="483">
        <v>228</v>
      </c>
      <c r="F3336" s="329">
        <v>2696</v>
      </c>
      <c r="G3336" s="483" t="s">
        <v>8651</v>
      </c>
      <c r="H3336" s="483" t="s">
        <v>8906</v>
      </c>
    </row>
    <row r="3337" spans="1:11">
      <c r="A3337" s="483" t="s">
        <v>8905</v>
      </c>
      <c r="E3337" s="483">
        <v>360</v>
      </c>
      <c r="F3337" s="329">
        <v>2336</v>
      </c>
      <c r="G3337" s="483" t="s">
        <v>8651</v>
      </c>
      <c r="H3337" s="483" t="s">
        <v>8907</v>
      </c>
    </row>
    <row r="3338" spans="1:11">
      <c r="A3338" s="483" t="s">
        <v>8908</v>
      </c>
      <c r="E3338" s="483">
        <v>28</v>
      </c>
      <c r="F3338" s="329">
        <v>2308</v>
      </c>
      <c r="G3338" s="483" t="s">
        <v>8651</v>
      </c>
      <c r="H3338" s="483" t="s">
        <v>8909</v>
      </c>
    </row>
    <row r="3339" spans="1:11">
      <c r="A3339" s="483" t="s">
        <v>8908</v>
      </c>
      <c r="E3339" s="483">
        <v>44</v>
      </c>
      <c r="F3339" s="329">
        <v>2264</v>
      </c>
      <c r="G3339" s="483" t="s">
        <v>8651</v>
      </c>
      <c r="H3339" s="483" t="s">
        <v>8910</v>
      </c>
    </row>
    <row r="3340" spans="1:11">
      <c r="A3340" s="483" t="s">
        <v>8908</v>
      </c>
      <c r="E3340" s="329">
        <v>120</v>
      </c>
      <c r="F3340" s="329">
        <v>2144</v>
      </c>
      <c r="G3340" s="483" t="s">
        <v>8799</v>
      </c>
      <c r="H3340" s="483" t="s">
        <v>8911</v>
      </c>
    </row>
    <row r="3341" spans="1:11">
      <c r="A3341" s="483" t="s">
        <v>8912</v>
      </c>
      <c r="E3341" s="483">
        <v>44</v>
      </c>
      <c r="F3341" s="329">
        <v>2100</v>
      </c>
      <c r="G3341" s="483" t="s">
        <v>8651</v>
      </c>
      <c r="H3341" s="483" t="s">
        <v>8913</v>
      </c>
    </row>
    <row r="3342" spans="1:11">
      <c r="A3342" s="483" t="s">
        <v>8914</v>
      </c>
      <c r="E3342" s="483">
        <v>125</v>
      </c>
      <c r="F3342" s="329">
        <v>1975</v>
      </c>
      <c r="G3342" s="483" t="s">
        <v>8667</v>
      </c>
      <c r="H3342" s="483" t="s">
        <v>8915</v>
      </c>
    </row>
    <row r="3343" spans="1:11">
      <c r="E3343" s="329"/>
      <c r="F3343" s="329"/>
      <c r="H3343" s="487" t="s">
        <v>8768</v>
      </c>
    </row>
    <row r="3344" spans="1:11">
      <c r="A3344" s="483" t="s">
        <v>8916</v>
      </c>
      <c r="E3344" s="329">
        <v>1458</v>
      </c>
      <c r="F3344" s="329">
        <v>517</v>
      </c>
      <c r="G3344" s="483" t="s">
        <v>8674</v>
      </c>
      <c r="H3344" s="483" t="s">
        <v>8917</v>
      </c>
    </row>
    <row r="3345" spans="1:11">
      <c r="A3345" s="483" t="s">
        <v>8916</v>
      </c>
      <c r="E3345" s="329">
        <v>18</v>
      </c>
      <c r="F3345" s="329">
        <v>499</v>
      </c>
      <c r="G3345" s="483" t="s">
        <v>8662</v>
      </c>
      <c r="H3345" s="483" t="s">
        <v>8918</v>
      </c>
    </row>
    <row r="3346" spans="1:11">
      <c r="A3346" s="483" t="s">
        <v>8916</v>
      </c>
      <c r="E3346" s="483">
        <v>32</v>
      </c>
      <c r="F3346" s="329">
        <v>467</v>
      </c>
      <c r="G3346" s="483" t="s">
        <v>8679</v>
      </c>
      <c r="H3346" s="483" t="s">
        <v>8680</v>
      </c>
    </row>
    <row r="3347" spans="1:11">
      <c r="A3347" s="483" t="s">
        <v>8919</v>
      </c>
      <c r="C3347" s="483">
        <v>20000</v>
      </c>
      <c r="H3347" s="483" t="s">
        <v>8920</v>
      </c>
      <c r="K3347" s="483" t="s">
        <v>8874</v>
      </c>
    </row>
    <row r="3348" spans="1:11">
      <c r="A3348" s="483" t="s">
        <v>8921</v>
      </c>
      <c r="C3348" s="483">
        <v>29647</v>
      </c>
      <c r="H3348" s="483" t="s">
        <v>8922</v>
      </c>
    </row>
    <row r="3349" spans="1:11">
      <c r="A3349" s="483" t="s">
        <v>8921</v>
      </c>
      <c r="C3349" s="483">
        <v>61454</v>
      </c>
      <c r="D3349" s="487"/>
      <c r="H3349" s="483" t="s">
        <v>8923</v>
      </c>
    </row>
    <row r="3350" spans="1:11">
      <c r="A3350" s="483" t="s">
        <v>8921</v>
      </c>
      <c r="E3350" s="483">
        <v>100</v>
      </c>
      <c r="F3350" s="329">
        <v>367</v>
      </c>
      <c r="G3350" s="483" t="s">
        <v>8651</v>
      </c>
      <c r="H3350" s="483" t="s">
        <v>8924</v>
      </c>
    </row>
    <row r="3351" spans="1:11">
      <c r="A3351" s="483" t="s">
        <v>8925</v>
      </c>
      <c r="C3351" s="483">
        <v>400</v>
      </c>
      <c r="H3351" s="483" t="s">
        <v>8926</v>
      </c>
    </row>
    <row r="3352" spans="1:11">
      <c r="A3352" s="483" t="s">
        <v>8927</v>
      </c>
      <c r="C3352" s="483">
        <v>17387</v>
      </c>
      <c r="H3352" s="483" t="s">
        <v>8928</v>
      </c>
    </row>
    <row r="3353" spans="1:11">
      <c r="A3353" s="483" t="s">
        <v>8929</v>
      </c>
      <c r="C3353" s="329">
        <v>25000</v>
      </c>
      <c r="D3353" s="487"/>
      <c r="E3353" s="487"/>
      <c r="H3353" s="329" t="s">
        <v>8930</v>
      </c>
    </row>
    <row r="3354" spans="1:11">
      <c r="A3354" s="483" t="s">
        <v>8931</v>
      </c>
      <c r="D3354" s="483">
        <v>5000</v>
      </c>
      <c r="E3354" s="329"/>
      <c r="F3354" s="329">
        <v>5367</v>
      </c>
      <c r="H3354" s="483" t="s">
        <v>8697</v>
      </c>
    </row>
    <row r="3355" spans="1:11">
      <c r="A3355" s="483" t="s">
        <v>8931</v>
      </c>
      <c r="E3355" s="329">
        <v>130</v>
      </c>
      <c r="F3355" s="329">
        <v>5237</v>
      </c>
      <c r="G3355" s="483" t="s">
        <v>8679</v>
      </c>
      <c r="H3355" s="483" t="s">
        <v>8932</v>
      </c>
    </row>
    <row r="3356" spans="1:11">
      <c r="A3356" s="483" t="s">
        <v>8931</v>
      </c>
      <c r="E3356" s="329">
        <v>115</v>
      </c>
      <c r="F3356" s="329">
        <v>5122</v>
      </c>
      <c r="G3356" s="483" t="s">
        <v>8679</v>
      </c>
      <c r="H3356" s="483" t="s">
        <v>8932</v>
      </c>
    </row>
    <row r="3357" spans="1:11">
      <c r="A3357" s="483" t="s">
        <v>8933</v>
      </c>
      <c r="E3357" s="329">
        <v>120</v>
      </c>
      <c r="F3357" s="329">
        <v>5002</v>
      </c>
      <c r="G3357" s="483" t="s">
        <v>8679</v>
      </c>
      <c r="H3357" s="483" t="s">
        <v>8932</v>
      </c>
    </row>
    <row r="3358" spans="1:11">
      <c r="A3358" s="483" t="s">
        <v>8933</v>
      </c>
      <c r="E3358" s="329">
        <v>16</v>
      </c>
      <c r="F3358" s="329">
        <v>4986</v>
      </c>
      <c r="G3358" s="483" t="s">
        <v>8679</v>
      </c>
      <c r="H3358" s="483" t="s">
        <v>8932</v>
      </c>
    </row>
    <row r="3359" spans="1:11" ht="181.2" customHeight="1">
      <c r="A3359" s="483" t="s">
        <v>8934</v>
      </c>
      <c r="C3359" s="654">
        <v>92120</v>
      </c>
      <c r="E3359" s="329"/>
      <c r="F3359" s="329"/>
      <c r="H3359" s="486" t="s">
        <v>8935</v>
      </c>
    </row>
    <row r="3360" spans="1:11">
      <c r="A3360" s="483" t="s">
        <v>8936</v>
      </c>
      <c r="E3360" s="329">
        <v>1458</v>
      </c>
      <c r="F3360" s="329">
        <v>3528</v>
      </c>
      <c r="G3360" s="483" t="s">
        <v>8674</v>
      </c>
      <c r="H3360" s="483" t="s">
        <v>8937</v>
      </c>
    </row>
    <row r="3361" spans="1:11">
      <c r="A3361" s="483" t="s">
        <v>8938</v>
      </c>
      <c r="E3361" s="329">
        <v>87</v>
      </c>
      <c r="F3361" s="329">
        <v>3441</v>
      </c>
      <c r="G3361" s="483" t="s">
        <v>8799</v>
      </c>
      <c r="H3361" s="483" t="s">
        <v>8939</v>
      </c>
    </row>
    <row r="3362" spans="1:11">
      <c r="A3362" s="483" t="s">
        <v>8940</v>
      </c>
      <c r="C3362" s="483">
        <v>20000</v>
      </c>
      <c r="H3362" s="483" t="s">
        <v>8941</v>
      </c>
      <c r="K3362" s="483" t="s">
        <v>8874</v>
      </c>
    </row>
    <row r="3363" spans="1:11">
      <c r="A3363" s="483" t="s">
        <v>8942</v>
      </c>
      <c r="E3363" s="329">
        <v>168</v>
      </c>
      <c r="F3363" s="329">
        <v>3273</v>
      </c>
      <c r="G3363" s="329" t="s">
        <v>8711</v>
      </c>
      <c r="H3363" s="483" t="s">
        <v>8943</v>
      </c>
    </row>
    <row r="3364" spans="1:11">
      <c r="A3364" s="483" t="s">
        <v>8944</v>
      </c>
      <c r="C3364" s="483">
        <v>29647</v>
      </c>
      <c r="H3364" s="483" t="s">
        <v>8945</v>
      </c>
    </row>
    <row r="3365" spans="1:11">
      <c r="A3365" s="483" t="s">
        <v>8944</v>
      </c>
      <c r="C3365" s="483">
        <v>61454</v>
      </c>
      <c r="D3365" s="487"/>
      <c r="H3365" s="483" t="s">
        <v>8946</v>
      </c>
    </row>
    <row r="3366" spans="1:11">
      <c r="A3366" s="483" t="s">
        <v>8944</v>
      </c>
      <c r="C3366" s="483">
        <v>12000</v>
      </c>
      <c r="D3366" s="487"/>
      <c r="H3366" s="483" t="s">
        <v>8947</v>
      </c>
    </row>
    <row r="3367" spans="1:11">
      <c r="A3367" s="483" t="s">
        <v>8948</v>
      </c>
      <c r="C3367" s="483">
        <v>9375</v>
      </c>
      <c r="H3367" s="483" t="s">
        <v>8949</v>
      </c>
    </row>
    <row r="3368" spans="1:11">
      <c r="A3368" s="483" t="s">
        <v>8950</v>
      </c>
      <c r="E3368" s="329">
        <v>208</v>
      </c>
      <c r="F3368" s="329">
        <v>3065</v>
      </c>
      <c r="G3368" s="483" t="s">
        <v>8662</v>
      </c>
      <c r="H3368" s="483" t="s">
        <v>8951</v>
      </c>
    </row>
    <row r="3369" spans="1:11">
      <c r="A3369" s="483" t="s">
        <v>8952</v>
      </c>
      <c r="E3369" s="483">
        <v>60</v>
      </c>
      <c r="F3369" s="329">
        <v>3005</v>
      </c>
      <c r="G3369" s="483" t="s">
        <v>8651</v>
      </c>
      <c r="H3369" s="483" t="s">
        <v>8953</v>
      </c>
    </row>
    <row r="3370" spans="1:11" ht="32.4">
      <c r="A3370" s="483" t="s">
        <v>8954</v>
      </c>
      <c r="C3370" s="483">
        <v>6600</v>
      </c>
      <c r="H3370" s="488" t="s">
        <v>8955</v>
      </c>
    </row>
    <row r="3371" spans="1:11" ht="48.6">
      <c r="A3371" s="483" t="s">
        <v>8956</v>
      </c>
      <c r="C3371" s="329">
        <v>1468</v>
      </c>
      <c r="F3371" s="329"/>
      <c r="G3371" s="483" t="s">
        <v>8674</v>
      </c>
      <c r="H3371" s="486" t="s">
        <v>8957</v>
      </c>
    </row>
    <row r="3372" spans="1:11">
      <c r="A3372" s="483" t="s">
        <v>8956</v>
      </c>
      <c r="E3372" s="329">
        <v>140</v>
      </c>
      <c r="F3372" s="329">
        <v>2865</v>
      </c>
      <c r="G3372" s="483" t="s">
        <v>8667</v>
      </c>
      <c r="H3372" s="483" t="s">
        <v>8958</v>
      </c>
    </row>
    <row r="3373" spans="1:11">
      <c r="A3373" s="483" t="s">
        <v>8959</v>
      </c>
      <c r="E3373" s="329">
        <v>18</v>
      </c>
      <c r="F3373" s="329">
        <v>2847</v>
      </c>
      <c r="G3373" s="483" t="s">
        <v>8662</v>
      </c>
      <c r="H3373" s="483" t="s">
        <v>8960</v>
      </c>
    </row>
    <row r="3374" spans="1:11">
      <c r="A3374" s="483" t="s">
        <v>8959</v>
      </c>
      <c r="E3374" s="483">
        <v>100</v>
      </c>
      <c r="F3374" s="329">
        <v>2747</v>
      </c>
      <c r="G3374" s="483" t="s">
        <v>8679</v>
      </c>
      <c r="H3374" s="483" t="s">
        <v>8961</v>
      </c>
    </row>
    <row r="3375" spans="1:11">
      <c r="A3375" s="483" t="s">
        <v>8959</v>
      </c>
      <c r="E3375" s="329">
        <v>243</v>
      </c>
      <c r="F3375" s="329">
        <v>2504</v>
      </c>
      <c r="G3375" s="483" t="s">
        <v>8662</v>
      </c>
      <c r="H3375" s="483" t="s">
        <v>8962</v>
      </c>
    </row>
    <row r="3376" spans="1:11">
      <c r="A3376" s="483" t="s">
        <v>8963</v>
      </c>
      <c r="E3376" s="483">
        <v>60</v>
      </c>
      <c r="F3376" s="329">
        <v>2444</v>
      </c>
      <c r="G3376" s="483" t="s">
        <v>8651</v>
      </c>
      <c r="H3376" s="483" t="s">
        <v>8964</v>
      </c>
    </row>
    <row r="3377" spans="1:11">
      <c r="A3377" s="483" t="s">
        <v>8965</v>
      </c>
      <c r="C3377" s="483">
        <v>20010</v>
      </c>
      <c r="H3377" s="483" t="s">
        <v>8966</v>
      </c>
      <c r="K3377" s="483" t="s">
        <v>8874</v>
      </c>
    </row>
    <row r="3378" spans="1:11">
      <c r="E3378" s="329"/>
      <c r="F3378" s="329"/>
      <c r="H3378" s="487" t="s">
        <v>8973</v>
      </c>
    </row>
    <row r="3379" spans="1:11">
      <c r="A3379" s="483" t="s">
        <v>8967</v>
      </c>
      <c r="C3379" s="483">
        <v>29647</v>
      </c>
      <c r="H3379" s="483" t="s">
        <v>8968</v>
      </c>
    </row>
    <row r="3380" spans="1:11">
      <c r="A3380" s="483" t="s">
        <v>8967</v>
      </c>
      <c r="C3380" s="483">
        <v>61454</v>
      </c>
      <c r="D3380" s="487"/>
      <c r="H3380" s="483" t="s">
        <v>8969</v>
      </c>
    </row>
    <row r="3381" spans="1:11">
      <c r="A3381" s="483" t="s">
        <v>8967</v>
      </c>
      <c r="C3381" s="483">
        <v>5569</v>
      </c>
      <c r="H3381" s="483" t="s">
        <v>8970</v>
      </c>
    </row>
    <row r="3382" spans="1:11">
      <c r="H3382" s="489" t="s">
        <v>8971</v>
      </c>
    </row>
    <row r="3383" spans="1:11">
      <c r="H3383" s="489"/>
    </row>
    <row r="3384" spans="1:11">
      <c r="A3384" s="329" t="s">
        <v>8974</v>
      </c>
      <c r="E3384" s="483">
        <v>120</v>
      </c>
      <c r="F3384" s="329"/>
      <c r="G3384" s="483" t="s">
        <v>8651</v>
      </c>
      <c r="H3384" s="329" t="s">
        <v>8975</v>
      </c>
    </row>
    <row r="3385" spans="1:11">
      <c r="A3385" s="329" t="s">
        <v>8974</v>
      </c>
      <c r="E3385" s="483">
        <v>44</v>
      </c>
      <c r="F3385" s="329"/>
      <c r="G3385" s="483" t="s">
        <v>8651</v>
      </c>
      <c r="H3385" s="329" t="s">
        <v>8976</v>
      </c>
    </row>
    <row r="3386" spans="1:11">
      <c r="H3386" s="484"/>
    </row>
    <row r="3388" spans="1:11">
      <c r="H3388" s="489" t="s">
        <v>8972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8" topLeftCell="A109" activePane="bottomLeft"/>
      <selection activeCell="G1" sqref="G1:G65536"/>
      <selection pane="bottomLeft" activeCell="H109" sqref="H109"/>
    </sheetView>
  </sheetViews>
  <sheetFormatPr defaultColWidth="8.88671875" defaultRowHeight="16.2"/>
  <cols>
    <col min="1" max="1" width="12.21875" style="483" customWidth="1"/>
    <col min="2" max="5" width="8.88671875" style="483"/>
    <col min="6" max="6" width="9.44140625" style="483" bestFit="1" customWidth="1"/>
    <col min="7" max="7" width="8.88671875" style="483"/>
    <col min="8" max="8" width="46.33203125" style="483" bestFit="1" customWidth="1"/>
    <col min="9" max="16384" width="8.88671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8630</v>
      </c>
      <c r="B2" s="481">
        <v>32</v>
      </c>
      <c r="C2" s="481" t="s">
        <v>7777</v>
      </c>
      <c r="D2" s="481" t="s">
        <v>8632</v>
      </c>
    </row>
    <row r="3" spans="1:4">
      <c r="A3" s="481" t="s">
        <v>8644</v>
      </c>
      <c r="B3" s="481">
        <v>135</v>
      </c>
      <c r="C3" s="481" t="s">
        <v>7777</v>
      </c>
      <c r="D3" s="481" t="s">
        <v>8645</v>
      </c>
    </row>
    <row r="4" spans="1:4">
      <c r="A4" s="481" t="s">
        <v>8644</v>
      </c>
      <c r="B4" s="481">
        <v>210</v>
      </c>
      <c r="C4" s="481" t="s">
        <v>7777</v>
      </c>
      <c r="D4" s="481" t="s">
        <v>8645</v>
      </c>
    </row>
    <row r="5" spans="1:4">
      <c r="A5" s="481" t="s">
        <v>5614</v>
      </c>
      <c r="B5" s="481">
        <v>32</v>
      </c>
      <c r="C5" s="481" t="s">
        <v>8679</v>
      </c>
      <c r="D5" s="481" t="s">
        <v>8680</v>
      </c>
    </row>
    <row r="6" spans="1:4">
      <c r="A6" s="481" t="s">
        <v>8684</v>
      </c>
      <c r="B6" s="481">
        <v>200</v>
      </c>
      <c r="C6" s="481" t="s">
        <v>8679</v>
      </c>
      <c r="D6" s="481" t="s">
        <v>8685</v>
      </c>
    </row>
    <row r="7" spans="1:4">
      <c r="A7" s="481" t="s">
        <v>8696</v>
      </c>
      <c r="B7" s="481">
        <v>220</v>
      </c>
      <c r="C7" s="481" t="s">
        <v>8679</v>
      </c>
      <c r="D7" s="481" t="s">
        <v>8698</v>
      </c>
    </row>
    <row r="8" spans="1:4">
      <c r="A8" s="481" t="s">
        <v>8696</v>
      </c>
      <c r="B8" s="481">
        <v>190</v>
      </c>
      <c r="C8" s="481" t="s">
        <v>8679</v>
      </c>
      <c r="D8" s="481" t="s">
        <v>8698</v>
      </c>
    </row>
    <row r="9" spans="1:4">
      <c r="A9" s="481" t="s">
        <v>8713</v>
      </c>
      <c r="B9" s="481">
        <v>265</v>
      </c>
      <c r="C9" s="481" t="s">
        <v>8679</v>
      </c>
      <c r="D9" s="481" t="s">
        <v>8714</v>
      </c>
    </row>
    <row r="10" spans="1:4">
      <c r="A10" s="481" t="s">
        <v>8713</v>
      </c>
      <c r="B10" s="481">
        <v>320</v>
      </c>
      <c r="C10" s="481" t="s">
        <v>8679</v>
      </c>
      <c r="D10" s="481" t="s">
        <v>8714</v>
      </c>
    </row>
    <row r="11" spans="1:4">
      <c r="A11" s="481" t="s">
        <v>8727</v>
      </c>
      <c r="B11" s="481">
        <v>195</v>
      </c>
      <c r="C11" s="481" t="s">
        <v>8679</v>
      </c>
      <c r="D11" s="481" t="s">
        <v>8728</v>
      </c>
    </row>
    <row r="12" spans="1:4">
      <c r="A12" s="481" t="s">
        <v>8727</v>
      </c>
      <c r="B12" s="481">
        <v>20</v>
      </c>
      <c r="C12" s="481" t="s">
        <v>8679</v>
      </c>
      <c r="D12" s="481" t="s">
        <v>8728</v>
      </c>
    </row>
    <row r="13" spans="1:4">
      <c r="A13" s="481" t="s">
        <v>8749</v>
      </c>
      <c r="B13" s="481">
        <v>200</v>
      </c>
      <c r="C13" s="481" t="s">
        <v>8679</v>
      </c>
      <c r="D13" s="481" t="s">
        <v>8750</v>
      </c>
    </row>
    <row r="14" spans="1:4">
      <c r="A14" s="481" t="s">
        <v>8759</v>
      </c>
      <c r="B14" s="481">
        <v>250</v>
      </c>
      <c r="C14" s="481" t="s">
        <v>8679</v>
      </c>
      <c r="D14" s="481" t="s">
        <v>8760</v>
      </c>
    </row>
    <row r="15" spans="1:4">
      <c r="A15" s="481" t="s">
        <v>8759</v>
      </c>
      <c r="B15" s="481">
        <v>55</v>
      </c>
      <c r="C15" s="481" t="s">
        <v>8679</v>
      </c>
      <c r="D15" s="481" t="s">
        <v>8760</v>
      </c>
    </row>
    <row r="16" spans="1:4">
      <c r="A16" s="481" t="s">
        <v>8759</v>
      </c>
      <c r="B16" s="481">
        <v>70</v>
      </c>
      <c r="C16" s="481" t="s">
        <v>8679</v>
      </c>
      <c r="D16" s="481" t="s">
        <v>8761</v>
      </c>
    </row>
    <row r="17" spans="1:4">
      <c r="A17" s="481" t="s">
        <v>8759</v>
      </c>
      <c r="B17" s="481">
        <v>235</v>
      </c>
      <c r="C17" s="481" t="s">
        <v>8679</v>
      </c>
      <c r="D17" s="481" t="s">
        <v>8761</v>
      </c>
    </row>
    <row r="18" spans="1:4">
      <c r="A18" s="481" t="s">
        <v>8762</v>
      </c>
      <c r="B18" s="481">
        <v>225</v>
      </c>
      <c r="C18" s="481" t="s">
        <v>8679</v>
      </c>
      <c r="D18" s="481" t="s">
        <v>8763</v>
      </c>
    </row>
    <row r="19" spans="1:4">
      <c r="A19" s="481" t="s">
        <v>8762</v>
      </c>
      <c r="B19" s="481">
        <v>245</v>
      </c>
      <c r="C19" s="481" t="s">
        <v>8679</v>
      </c>
      <c r="D19" s="481" t="s">
        <v>8763</v>
      </c>
    </row>
    <row r="20" spans="1:4">
      <c r="A20" s="481" t="s">
        <v>8767</v>
      </c>
      <c r="B20" s="481">
        <v>300</v>
      </c>
      <c r="C20" s="481" t="s">
        <v>8679</v>
      </c>
      <c r="D20" s="481" t="s">
        <v>8760</v>
      </c>
    </row>
    <row r="21" spans="1:4">
      <c r="A21" s="481" t="s">
        <v>8767</v>
      </c>
      <c r="B21" s="481">
        <v>290</v>
      </c>
      <c r="C21" s="481" t="s">
        <v>8679</v>
      </c>
      <c r="D21" s="481" t="s">
        <v>8760</v>
      </c>
    </row>
    <row r="22" spans="1:4">
      <c r="A22" s="481" t="s">
        <v>8777</v>
      </c>
      <c r="B22" s="481">
        <v>32</v>
      </c>
      <c r="C22" s="481" t="s">
        <v>8679</v>
      </c>
      <c r="D22" s="481" t="s">
        <v>8685</v>
      </c>
    </row>
    <row r="23" spans="1:4">
      <c r="A23" s="481" t="s">
        <v>8781</v>
      </c>
      <c r="B23" s="481">
        <v>390</v>
      </c>
      <c r="C23" s="481" t="s">
        <v>8679</v>
      </c>
      <c r="D23" s="481" t="s">
        <v>8782</v>
      </c>
    </row>
    <row r="24" spans="1:4">
      <c r="A24" s="481" t="s">
        <v>8781</v>
      </c>
      <c r="B24" s="481">
        <v>395</v>
      </c>
      <c r="C24" s="481" t="s">
        <v>8679</v>
      </c>
      <c r="D24" s="481" t="s">
        <v>8782</v>
      </c>
    </row>
    <row r="25" spans="1:4">
      <c r="A25" s="481" t="s">
        <v>8781</v>
      </c>
      <c r="B25" s="481">
        <v>410</v>
      </c>
      <c r="C25" s="481" t="s">
        <v>8679</v>
      </c>
      <c r="D25" s="481" t="s">
        <v>8783</v>
      </c>
    </row>
    <row r="26" spans="1:4">
      <c r="A26" s="481" t="s">
        <v>8781</v>
      </c>
      <c r="B26" s="481">
        <v>405</v>
      </c>
      <c r="C26" s="481" t="s">
        <v>8679</v>
      </c>
      <c r="D26" s="481" t="s">
        <v>8783</v>
      </c>
    </row>
    <row r="27" spans="1:4">
      <c r="A27" s="481" t="s">
        <v>8789</v>
      </c>
      <c r="B27" s="481">
        <v>390</v>
      </c>
      <c r="C27" s="481" t="s">
        <v>8679</v>
      </c>
      <c r="D27" s="481" t="s">
        <v>8790</v>
      </c>
    </row>
    <row r="28" spans="1:4">
      <c r="A28" s="481" t="s">
        <v>8789</v>
      </c>
      <c r="B28" s="481">
        <v>420</v>
      </c>
      <c r="C28" s="481" t="s">
        <v>8679</v>
      </c>
      <c r="D28" s="481" t="s">
        <v>8790</v>
      </c>
    </row>
    <row r="29" spans="1:4">
      <c r="A29" s="481" t="s">
        <v>8858</v>
      </c>
      <c r="B29" s="481">
        <v>250</v>
      </c>
      <c r="C29" s="481" t="s">
        <v>8679</v>
      </c>
      <c r="D29" s="481" t="s">
        <v>8859</v>
      </c>
    </row>
    <row r="30" spans="1:4">
      <c r="A30" s="481" t="s">
        <v>8858</v>
      </c>
      <c r="B30" s="481">
        <v>280</v>
      </c>
      <c r="C30" s="481" t="s">
        <v>8679</v>
      </c>
      <c r="D30" s="481" t="s">
        <v>8859</v>
      </c>
    </row>
    <row r="31" spans="1:4">
      <c r="A31" s="481" t="s">
        <v>8862</v>
      </c>
      <c r="B31" s="481">
        <v>200</v>
      </c>
      <c r="C31" s="481" t="s">
        <v>8679</v>
      </c>
      <c r="D31" s="481" t="s">
        <v>8863</v>
      </c>
    </row>
    <row r="32" spans="1:4">
      <c r="A32" s="481" t="s">
        <v>8862</v>
      </c>
      <c r="B32" s="481">
        <v>200</v>
      </c>
      <c r="C32" s="481" t="s">
        <v>8679</v>
      </c>
      <c r="D32" s="481" t="s">
        <v>8863</v>
      </c>
    </row>
    <row r="33" spans="1:4">
      <c r="A33" s="481" t="s">
        <v>8864</v>
      </c>
      <c r="B33" s="481">
        <v>235</v>
      </c>
      <c r="C33" s="481" t="s">
        <v>8679</v>
      </c>
      <c r="D33" s="481" t="s">
        <v>8865</v>
      </c>
    </row>
    <row r="34" spans="1:4">
      <c r="A34" s="481" t="s">
        <v>8864</v>
      </c>
      <c r="B34" s="481">
        <v>240</v>
      </c>
      <c r="C34" s="481" t="s">
        <v>8679</v>
      </c>
      <c r="D34" s="481" t="s">
        <v>8865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5607</v>
      </c>
      <c r="B36" s="481">
        <v>1458</v>
      </c>
      <c r="C36" s="481" t="s">
        <v>7764</v>
      </c>
      <c r="D36" s="481" t="s">
        <v>8643</v>
      </c>
    </row>
    <row r="37" spans="1:4">
      <c r="A37" s="481" t="s">
        <v>8673</v>
      </c>
      <c r="B37" s="481">
        <v>1458</v>
      </c>
      <c r="C37" s="481" t="s">
        <v>8674</v>
      </c>
      <c r="D37" s="481" t="s">
        <v>8675</v>
      </c>
    </row>
    <row r="38" spans="1:4">
      <c r="A38" s="481" t="s">
        <v>8699</v>
      </c>
      <c r="B38" s="481">
        <v>1458</v>
      </c>
      <c r="C38" s="481" t="s">
        <v>8674</v>
      </c>
      <c r="D38" s="481" t="s">
        <v>8700</v>
      </c>
    </row>
    <row r="39" spans="1:4">
      <c r="A39" s="481" t="s">
        <v>8715</v>
      </c>
      <c r="B39" s="481">
        <v>1458</v>
      </c>
      <c r="C39" s="481" t="s">
        <v>8674</v>
      </c>
      <c r="D39" s="481" t="s">
        <v>8716</v>
      </c>
    </row>
    <row r="40" spans="1:4">
      <c r="A40" s="481" t="s">
        <v>8729</v>
      </c>
      <c r="B40" s="481">
        <v>1458</v>
      </c>
      <c r="C40" s="481" t="s">
        <v>8674</v>
      </c>
      <c r="D40" s="481" t="s">
        <v>8730</v>
      </c>
    </row>
    <row r="41" spans="1:4">
      <c r="A41" s="481" t="s">
        <v>8742</v>
      </c>
      <c r="B41" s="481">
        <v>1458</v>
      </c>
      <c r="C41" s="481" t="s">
        <v>8674</v>
      </c>
      <c r="D41" s="481" t="s">
        <v>8744</v>
      </c>
    </row>
    <row r="42" spans="1:4">
      <c r="A42" s="481" t="s">
        <v>8764</v>
      </c>
      <c r="B42" s="481">
        <v>1458</v>
      </c>
      <c r="C42" s="481" t="s">
        <v>8674</v>
      </c>
      <c r="D42" s="481" t="s">
        <v>8765</v>
      </c>
    </row>
    <row r="43" spans="1:4">
      <c r="A43" s="481" t="s">
        <v>8775</v>
      </c>
      <c r="B43" s="481">
        <v>1458</v>
      </c>
      <c r="C43" s="481" t="s">
        <v>8674</v>
      </c>
      <c r="D43" s="481" t="s">
        <v>8776</v>
      </c>
    </row>
    <row r="44" spans="1:4">
      <c r="A44" s="481" t="s">
        <v>8805</v>
      </c>
      <c r="B44" s="481">
        <v>1458</v>
      </c>
      <c r="C44" s="481" t="s">
        <v>8674</v>
      </c>
      <c r="D44" s="481" t="s">
        <v>8806</v>
      </c>
    </row>
    <row r="45" spans="1:4">
      <c r="A45" s="481" t="s">
        <v>8821</v>
      </c>
      <c r="B45" s="481">
        <v>1458</v>
      </c>
      <c r="C45" s="481" t="s">
        <v>8674</v>
      </c>
      <c r="D45" s="481" t="s">
        <v>8822</v>
      </c>
    </row>
    <row r="46" spans="1:4">
      <c r="A46" s="481" t="s">
        <v>8840</v>
      </c>
      <c r="B46" s="481">
        <v>1458</v>
      </c>
      <c r="C46" s="481" t="s">
        <v>8674</v>
      </c>
      <c r="D46" s="481" t="s">
        <v>8845</v>
      </c>
    </row>
    <row r="47" spans="1:4">
      <c r="A47" s="481" t="s">
        <v>8870</v>
      </c>
      <c r="B47" s="481">
        <v>1458</v>
      </c>
      <c r="C47" s="481" t="s">
        <v>8674</v>
      </c>
      <c r="D47" s="481" t="s">
        <v>8871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8646</v>
      </c>
      <c r="B49" s="481">
        <v>189</v>
      </c>
      <c r="C49" s="481" t="s">
        <v>7780</v>
      </c>
      <c r="D49" s="481" t="s">
        <v>8647</v>
      </c>
    </row>
    <row r="50" spans="1:4">
      <c r="A50" s="481" t="s">
        <v>8707</v>
      </c>
      <c r="B50" s="481">
        <v>189</v>
      </c>
      <c r="C50" s="481" t="s">
        <v>8711</v>
      </c>
      <c r="D50" s="481" t="s">
        <v>8712</v>
      </c>
    </row>
    <row r="51" spans="1:4">
      <c r="A51" s="481" t="s">
        <v>8740</v>
      </c>
      <c r="B51" s="481">
        <v>189</v>
      </c>
      <c r="C51" s="481" t="s">
        <v>8711</v>
      </c>
      <c r="D51" s="481" t="s">
        <v>8741</v>
      </c>
    </row>
    <row r="52" spans="1:4">
      <c r="A52" s="481" t="s">
        <v>8764</v>
      </c>
      <c r="B52" s="481">
        <v>178</v>
      </c>
      <c r="C52" s="481" t="s">
        <v>8711</v>
      </c>
      <c r="D52" s="481" t="s">
        <v>8766</v>
      </c>
    </row>
    <row r="53" spans="1:4">
      <c r="A53" s="481" t="s">
        <v>8805</v>
      </c>
      <c r="B53" s="481">
        <v>168</v>
      </c>
      <c r="C53" s="481" t="s">
        <v>8711</v>
      </c>
      <c r="D53" s="481" t="s">
        <v>8807</v>
      </c>
    </row>
    <row r="54" spans="1:4">
      <c r="A54" s="481" t="s">
        <v>8840</v>
      </c>
      <c r="B54" s="481">
        <v>178</v>
      </c>
      <c r="C54" s="481" t="s">
        <v>8711</v>
      </c>
      <c r="D54" s="481" t="s">
        <v>8844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8687</v>
      </c>
      <c r="B56" s="481">
        <v>1507</v>
      </c>
      <c r="C56" s="481" t="s">
        <v>8690</v>
      </c>
      <c r="D56" s="481" t="s">
        <v>8691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8666</v>
      </c>
      <c r="B58" s="481">
        <v>364</v>
      </c>
      <c r="C58" s="481" t="s">
        <v>8667</v>
      </c>
      <c r="D58" s="481" t="s">
        <v>8668</v>
      </c>
    </row>
    <row r="59" spans="1:4">
      <c r="A59" s="481" t="s">
        <v>8820</v>
      </c>
      <c r="B59" s="481">
        <v>110</v>
      </c>
      <c r="C59" s="481" t="s">
        <v>8667</v>
      </c>
      <c r="D59" s="481" t="s">
        <v>8668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8630</v>
      </c>
      <c r="B61" s="481">
        <v>18</v>
      </c>
      <c r="C61" s="481" t="s">
        <v>7768</v>
      </c>
      <c r="D61" s="481" t="s">
        <v>8631</v>
      </c>
    </row>
    <row r="62" spans="1:4">
      <c r="A62" s="481" t="s">
        <v>5611</v>
      </c>
      <c r="B62" s="481">
        <v>89</v>
      </c>
      <c r="C62" s="481" t="s">
        <v>8662</v>
      </c>
      <c r="D62" s="481" t="s">
        <v>8663</v>
      </c>
    </row>
    <row r="63" spans="1:4">
      <c r="A63" s="481" t="s">
        <v>5614</v>
      </c>
      <c r="B63" s="481">
        <v>18</v>
      </c>
      <c r="C63" s="481" t="s">
        <v>8662</v>
      </c>
      <c r="D63" s="481" t="s">
        <v>8678</v>
      </c>
    </row>
    <row r="64" spans="1:4">
      <c r="A64" s="481" t="s">
        <v>5614</v>
      </c>
      <c r="B64" s="481">
        <v>115</v>
      </c>
      <c r="C64" s="481" t="s">
        <v>8662</v>
      </c>
      <c r="D64" s="481" t="s">
        <v>8681</v>
      </c>
    </row>
    <row r="65" spans="1:4">
      <c r="A65" s="481" t="s">
        <v>8703</v>
      </c>
      <c r="B65" s="481">
        <v>79</v>
      </c>
      <c r="C65" s="481" t="s">
        <v>8662</v>
      </c>
      <c r="D65" s="481" t="s">
        <v>8704</v>
      </c>
    </row>
    <row r="66" spans="1:4">
      <c r="A66" s="481" t="s">
        <v>8719</v>
      </c>
      <c r="B66" s="481">
        <v>18</v>
      </c>
      <c r="C66" s="481" t="s">
        <v>8662</v>
      </c>
      <c r="D66" s="481" t="s">
        <v>8720</v>
      </c>
    </row>
    <row r="67" spans="1:4">
      <c r="A67" s="481" t="s">
        <v>8731</v>
      </c>
      <c r="B67" s="481">
        <v>179</v>
      </c>
      <c r="C67" s="481" t="s">
        <v>8662</v>
      </c>
      <c r="D67" s="481" t="s">
        <v>8663</v>
      </c>
    </row>
    <row r="68" spans="1:4">
      <c r="A68" s="481" t="s">
        <v>8745</v>
      </c>
      <c r="B68" s="481">
        <v>18</v>
      </c>
      <c r="C68" s="481" t="s">
        <v>8662</v>
      </c>
      <c r="D68" s="481" t="s">
        <v>8746</v>
      </c>
    </row>
    <row r="69" spans="1:4">
      <c r="A69" s="481" t="s">
        <v>8777</v>
      </c>
      <c r="B69" s="481">
        <v>18</v>
      </c>
      <c r="C69" s="481" t="s">
        <v>8662</v>
      </c>
      <c r="D69" s="481" t="s">
        <v>8778</v>
      </c>
    </row>
    <row r="70" spans="1:4">
      <c r="A70" s="481" t="s">
        <v>8823</v>
      </c>
      <c r="B70" s="481">
        <v>18</v>
      </c>
      <c r="C70" s="481" t="s">
        <v>8662</v>
      </c>
      <c r="D70" s="481" t="s">
        <v>8824</v>
      </c>
    </row>
    <row r="71" spans="1:4">
      <c r="A71" s="481" t="s">
        <v>8838</v>
      </c>
      <c r="B71" s="481">
        <v>105</v>
      </c>
      <c r="C71" s="481" t="s">
        <v>8662</v>
      </c>
      <c r="D71" s="481" t="s">
        <v>8839</v>
      </c>
    </row>
    <row r="72" spans="1:4">
      <c r="A72" s="481" t="s">
        <v>8864</v>
      </c>
      <c r="B72" s="481">
        <v>255</v>
      </c>
      <c r="C72" s="481" t="s">
        <v>8662</v>
      </c>
      <c r="D72" s="481" t="s">
        <v>8867</v>
      </c>
    </row>
    <row r="73" spans="1:4">
      <c r="A73" s="481" t="s">
        <v>8868</v>
      </c>
      <c r="B73" s="481">
        <v>18</v>
      </c>
      <c r="C73" s="481" t="s">
        <v>8662</v>
      </c>
      <c r="D73" s="481" t="s">
        <v>8869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8638</v>
      </c>
      <c r="B75" s="481">
        <v>366</v>
      </c>
      <c r="C75" s="481" t="s">
        <v>7760</v>
      </c>
      <c r="D75" s="481" t="s">
        <v>8640</v>
      </c>
    </row>
    <row r="76" spans="1:4">
      <c r="A76" s="481" t="s">
        <v>8797</v>
      </c>
      <c r="B76" s="481">
        <v>15</v>
      </c>
      <c r="C76" s="481" t="s">
        <v>8799</v>
      </c>
      <c r="D76" s="481" t="s">
        <v>8800</v>
      </c>
    </row>
    <row r="77" spans="1:4">
      <c r="A77" s="481" t="s">
        <v>8797</v>
      </c>
      <c r="B77" s="481">
        <v>459</v>
      </c>
      <c r="C77" s="481" t="s">
        <v>8799</v>
      </c>
      <c r="D77" s="481" t="s">
        <v>8801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8633</v>
      </c>
      <c r="B79" s="481">
        <v>84</v>
      </c>
      <c r="C79" s="481" t="s">
        <v>7756</v>
      </c>
      <c r="D79" s="481" t="s">
        <v>8634</v>
      </c>
    </row>
    <row r="80" spans="1:4">
      <c r="A80" s="481" t="s">
        <v>8635</v>
      </c>
      <c r="B80" s="481">
        <v>60</v>
      </c>
      <c r="C80" s="481" t="s">
        <v>7756</v>
      </c>
      <c r="D80" s="481" t="s">
        <v>8637</v>
      </c>
    </row>
    <row r="81" spans="1:4">
      <c r="A81" s="481" t="s">
        <v>8638</v>
      </c>
      <c r="B81" s="481">
        <v>60</v>
      </c>
      <c r="C81" s="481" t="s">
        <v>7756</v>
      </c>
      <c r="D81" s="481" t="s">
        <v>8639</v>
      </c>
    </row>
    <row r="82" spans="1:4">
      <c r="A82" s="481" t="s">
        <v>5607</v>
      </c>
      <c r="B82" s="481">
        <v>74</v>
      </c>
      <c r="C82" s="481" t="s">
        <v>7756</v>
      </c>
      <c r="D82" s="481" t="s">
        <v>8145</v>
      </c>
    </row>
    <row r="83" spans="1:4">
      <c r="A83" s="481" t="s">
        <v>8650</v>
      </c>
      <c r="B83" s="481">
        <v>28</v>
      </c>
      <c r="C83" s="481" t="s">
        <v>8651</v>
      </c>
      <c r="D83" s="481" t="s">
        <v>8652</v>
      </c>
    </row>
    <row r="84" spans="1:4">
      <c r="A84" s="481" t="s">
        <v>8660</v>
      </c>
      <c r="B84" s="481">
        <v>196</v>
      </c>
      <c r="C84" s="481" t="s">
        <v>8651</v>
      </c>
      <c r="D84" s="481" t="s">
        <v>8661</v>
      </c>
    </row>
    <row r="85" spans="1:4">
      <c r="A85" s="481" t="s">
        <v>8721</v>
      </c>
      <c r="B85" s="481">
        <v>196</v>
      </c>
      <c r="C85" s="481" t="s">
        <v>8651</v>
      </c>
      <c r="D85" s="481" t="s">
        <v>8661</v>
      </c>
    </row>
    <row r="86" spans="1:4">
      <c r="A86" s="481" t="s">
        <v>8732</v>
      </c>
      <c r="B86" s="481">
        <v>44</v>
      </c>
      <c r="C86" s="481" t="s">
        <v>8651</v>
      </c>
      <c r="D86" s="481" t="s">
        <v>8733</v>
      </c>
    </row>
    <row r="87" spans="1:4">
      <c r="A87" s="481" t="s">
        <v>8742</v>
      </c>
      <c r="B87" s="481">
        <v>56</v>
      </c>
      <c r="C87" s="481" t="s">
        <v>8651</v>
      </c>
      <c r="D87" s="481" t="s">
        <v>8743</v>
      </c>
    </row>
    <row r="88" spans="1:4">
      <c r="A88" s="481" t="s">
        <v>8747</v>
      </c>
      <c r="B88" s="481">
        <v>60</v>
      </c>
      <c r="C88" s="481" t="s">
        <v>8651</v>
      </c>
      <c r="D88" s="481" t="s">
        <v>8748</v>
      </c>
    </row>
    <row r="89" spans="1:4">
      <c r="A89" s="481" t="s">
        <v>8753</v>
      </c>
      <c r="B89" s="481">
        <v>28</v>
      </c>
      <c r="C89" s="481" t="s">
        <v>8651</v>
      </c>
      <c r="D89" s="481" t="s">
        <v>8754</v>
      </c>
    </row>
    <row r="90" spans="1:4">
      <c r="A90" s="481" t="s">
        <v>8757</v>
      </c>
      <c r="B90" s="481">
        <v>44</v>
      </c>
      <c r="C90" s="481" t="s">
        <v>8651</v>
      </c>
      <c r="D90" s="481" t="s">
        <v>8758</v>
      </c>
    </row>
    <row r="91" spans="1:4">
      <c r="A91" s="481" t="s">
        <v>8771</v>
      </c>
      <c r="B91" s="481">
        <v>756</v>
      </c>
      <c r="C91" s="481" t="s">
        <v>8651</v>
      </c>
      <c r="D91" s="481" t="s">
        <v>8772</v>
      </c>
    </row>
    <row r="92" spans="1:4">
      <c r="A92" s="481" t="s">
        <v>8773</v>
      </c>
      <c r="B92" s="481">
        <v>44</v>
      </c>
      <c r="C92" s="481" t="s">
        <v>8651</v>
      </c>
      <c r="D92" s="481" t="s">
        <v>8774</v>
      </c>
    </row>
    <row r="93" spans="1:4">
      <c r="A93" s="481" t="s">
        <v>8792</v>
      </c>
      <c r="B93" s="481">
        <v>244</v>
      </c>
      <c r="C93" s="481" t="s">
        <v>8651</v>
      </c>
      <c r="D93" s="481" t="s">
        <v>8793</v>
      </c>
    </row>
    <row r="94" spans="1:4">
      <c r="A94" s="481" t="s">
        <v>8795</v>
      </c>
      <c r="B94" s="481">
        <v>28</v>
      </c>
      <c r="C94" s="481" t="s">
        <v>8651</v>
      </c>
      <c r="D94" s="481" t="s">
        <v>8796</v>
      </c>
    </row>
    <row r="95" spans="1:4">
      <c r="A95" s="481" t="s">
        <v>8797</v>
      </c>
      <c r="B95" s="481">
        <v>144</v>
      </c>
      <c r="C95" s="481" t="s">
        <v>8651</v>
      </c>
      <c r="D95" s="481" t="s">
        <v>8798</v>
      </c>
    </row>
    <row r="96" spans="1:4">
      <c r="A96" s="481" t="s">
        <v>8802</v>
      </c>
      <c r="B96" s="481">
        <v>44</v>
      </c>
      <c r="C96" s="481" t="s">
        <v>8651</v>
      </c>
      <c r="D96" s="481" t="s">
        <v>8803</v>
      </c>
    </row>
    <row r="97" spans="1:8">
      <c r="A97" s="481" t="s">
        <v>8825</v>
      </c>
      <c r="B97" s="481">
        <v>324</v>
      </c>
      <c r="C97" s="481" t="s">
        <v>8651</v>
      </c>
      <c r="D97" s="481" t="s">
        <v>8826</v>
      </c>
    </row>
    <row r="98" spans="1:8">
      <c r="A98" s="481" t="s">
        <v>8836</v>
      </c>
      <c r="B98" s="481">
        <v>28</v>
      </c>
      <c r="C98" s="481" t="s">
        <v>8651</v>
      </c>
      <c r="D98" s="481" t="s">
        <v>8837</v>
      </c>
    </row>
    <row r="99" spans="1:8">
      <c r="A99" s="481" t="s">
        <v>8848</v>
      </c>
      <c r="B99" s="481">
        <v>36</v>
      </c>
      <c r="C99" s="481" t="s">
        <v>8651</v>
      </c>
      <c r="D99" s="481" t="s">
        <v>8853</v>
      </c>
    </row>
    <row r="100" spans="1:8">
      <c r="A100" s="481" t="s">
        <v>8860</v>
      </c>
      <c r="B100" s="481">
        <v>84</v>
      </c>
      <c r="C100" s="481" t="s">
        <v>8651</v>
      </c>
      <c r="D100" s="481" t="s">
        <v>8861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8848</v>
      </c>
      <c r="B103" s="481">
        <v>50</v>
      </c>
      <c r="C103" s="663"/>
      <c r="D103" s="481" t="s">
        <v>10151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4425</v>
      </c>
      <c r="B110" s="483" t="s">
        <v>4426</v>
      </c>
      <c r="C110" s="483" t="s">
        <v>4427</v>
      </c>
      <c r="D110" s="483" t="s">
        <v>4428</v>
      </c>
      <c r="E110" s="483" t="s">
        <v>4429</v>
      </c>
      <c r="F110" s="483" t="s">
        <v>4430</v>
      </c>
      <c r="G110" s="483" t="s">
        <v>4431</v>
      </c>
      <c r="H110" s="483" t="s">
        <v>4432</v>
      </c>
    </row>
    <row r="111" spans="1:8" s="485" customFormat="1" ht="6.75" customHeight="1">
      <c r="E111" s="630"/>
      <c r="F111" s="630"/>
    </row>
    <row r="112" spans="1:8">
      <c r="A112" s="483" t="s">
        <v>8625</v>
      </c>
      <c r="C112" s="483">
        <v>18000</v>
      </c>
      <c r="D112" s="487"/>
      <c r="H112" s="483" t="s">
        <v>8626</v>
      </c>
    </row>
    <row r="113" spans="1:8">
      <c r="A113" s="483" t="s">
        <v>8625</v>
      </c>
      <c r="C113" s="483">
        <v>26897</v>
      </c>
      <c r="H113" s="483" t="s">
        <v>8627</v>
      </c>
    </row>
    <row r="114" spans="1:8">
      <c r="A114" s="483" t="s">
        <v>8625</v>
      </c>
      <c r="C114" s="483">
        <v>22362</v>
      </c>
      <c r="H114" s="483" t="s">
        <v>8628</v>
      </c>
    </row>
    <row r="115" spans="1:8" ht="48.6">
      <c r="A115" s="483" t="s">
        <v>8625</v>
      </c>
      <c r="C115" s="483">
        <v>30000</v>
      </c>
      <c r="E115" s="329"/>
      <c r="F115" s="329"/>
      <c r="H115" s="486" t="s">
        <v>8629</v>
      </c>
    </row>
    <row r="116" spans="1:8">
      <c r="A116" s="483" t="s">
        <v>8630</v>
      </c>
      <c r="E116" s="329">
        <v>18</v>
      </c>
      <c r="F116" s="329">
        <v>2227</v>
      </c>
      <c r="G116" s="483" t="s">
        <v>7768</v>
      </c>
      <c r="H116" s="483" t="s">
        <v>8631</v>
      </c>
    </row>
    <row r="117" spans="1:8">
      <c r="A117" s="483" t="s">
        <v>8630</v>
      </c>
      <c r="E117" s="483">
        <v>32</v>
      </c>
      <c r="F117" s="329">
        <v>2195</v>
      </c>
      <c r="G117" s="483" t="s">
        <v>7777</v>
      </c>
      <c r="H117" s="483" t="s">
        <v>8632</v>
      </c>
    </row>
    <row r="118" spans="1:8">
      <c r="A118" s="483" t="s">
        <v>8633</v>
      </c>
      <c r="E118" s="483">
        <v>84</v>
      </c>
      <c r="F118" s="329">
        <v>2111</v>
      </c>
      <c r="G118" s="483" t="s">
        <v>7756</v>
      </c>
      <c r="H118" s="483" t="s">
        <v>8634</v>
      </c>
    </row>
    <row r="119" spans="1:8">
      <c r="A119" s="483" t="s">
        <v>8635</v>
      </c>
      <c r="C119" s="483">
        <v>61454</v>
      </c>
      <c r="D119" s="487"/>
      <c r="E119" s="487"/>
      <c r="H119" s="483" t="s">
        <v>8636</v>
      </c>
    </row>
    <row r="120" spans="1:8">
      <c r="A120" s="483" t="s">
        <v>8635</v>
      </c>
      <c r="E120" s="483">
        <v>60</v>
      </c>
      <c r="F120" s="329">
        <v>2051</v>
      </c>
      <c r="G120" s="483" t="s">
        <v>7756</v>
      </c>
      <c r="H120" s="483" t="s">
        <v>8637</v>
      </c>
    </row>
    <row r="121" spans="1:8">
      <c r="A121" s="483" t="s">
        <v>8638</v>
      </c>
      <c r="E121" s="483">
        <v>60</v>
      </c>
      <c r="F121" s="329">
        <v>1991</v>
      </c>
      <c r="G121" s="483" t="s">
        <v>7756</v>
      </c>
      <c r="H121" s="483" t="s">
        <v>8639</v>
      </c>
    </row>
    <row r="122" spans="1:8">
      <c r="A122" s="483" t="s">
        <v>8638</v>
      </c>
      <c r="E122" s="329">
        <v>366</v>
      </c>
      <c r="F122" s="329">
        <v>1625</v>
      </c>
      <c r="G122" s="483" t="s">
        <v>7760</v>
      </c>
      <c r="H122" s="483" t="s">
        <v>8640</v>
      </c>
    </row>
    <row r="123" spans="1:8">
      <c r="A123" s="483" t="s">
        <v>8641</v>
      </c>
      <c r="C123" s="483">
        <v>10000</v>
      </c>
      <c r="D123" s="487"/>
      <c r="E123" s="487"/>
      <c r="H123" s="483" t="s">
        <v>8642</v>
      </c>
    </row>
    <row r="124" spans="1:8">
      <c r="A124" s="483" t="s">
        <v>5607</v>
      </c>
      <c r="E124" s="329">
        <v>1458</v>
      </c>
      <c r="F124" s="329">
        <v>167</v>
      </c>
      <c r="G124" s="483" t="s">
        <v>7764</v>
      </c>
      <c r="H124" s="483" t="s">
        <v>8643</v>
      </c>
    </row>
    <row r="125" spans="1:8">
      <c r="A125" s="483" t="s">
        <v>5607</v>
      </c>
      <c r="D125" s="483">
        <v>5000</v>
      </c>
      <c r="E125" s="329"/>
      <c r="F125" s="329">
        <v>5167</v>
      </c>
      <c r="H125" s="483" t="s">
        <v>7767</v>
      </c>
    </row>
    <row r="126" spans="1:8">
      <c r="A126" s="483" t="s">
        <v>5607</v>
      </c>
      <c r="E126" s="483">
        <v>74</v>
      </c>
      <c r="F126" s="329">
        <v>5093</v>
      </c>
      <c r="G126" s="483" t="s">
        <v>7756</v>
      </c>
      <c r="H126" s="483" t="s">
        <v>8145</v>
      </c>
    </row>
    <row r="127" spans="1:8">
      <c r="A127" s="483" t="s">
        <v>8644</v>
      </c>
      <c r="E127" s="329">
        <v>135</v>
      </c>
      <c r="F127" s="329">
        <v>4958</v>
      </c>
      <c r="G127" s="483" t="s">
        <v>7777</v>
      </c>
      <c r="H127" s="483" t="s">
        <v>8645</v>
      </c>
    </row>
    <row r="128" spans="1:8">
      <c r="A128" s="483" t="s">
        <v>8644</v>
      </c>
      <c r="E128" s="329">
        <v>210</v>
      </c>
      <c r="F128" s="329">
        <v>4748</v>
      </c>
      <c r="G128" s="483" t="s">
        <v>7777</v>
      </c>
      <c r="H128" s="483" t="s">
        <v>8645</v>
      </c>
    </row>
    <row r="129" spans="1:8">
      <c r="A129" s="483" t="s">
        <v>8646</v>
      </c>
      <c r="E129" s="329">
        <v>189</v>
      </c>
      <c r="F129" s="329">
        <v>4559</v>
      </c>
      <c r="G129" s="329" t="s">
        <v>7780</v>
      </c>
      <c r="H129" s="483" t="s">
        <v>8647</v>
      </c>
    </row>
    <row r="130" spans="1:8">
      <c r="A130" s="483" t="s">
        <v>8648</v>
      </c>
      <c r="C130" s="483">
        <v>17000</v>
      </c>
      <c r="H130" s="483" t="s">
        <v>8649</v>
      </c>
    </row>
    <row r="131" spans="1:8">
      <c r="A131" s="483" t="s">
        <v>8650</v>
      </c>
      <c r="E131" s="483">
        <v>28</v>
      </c>
      <c r="F131" s="329">
        <v>4531</v>
      </c>
      <c r="G131" s="483" t="s">
        <v>8651</v>
      </c>
      <c r="H131" s="483" t="s">
        <v>8652</v>
      </c>
    </row>
    <row r="132" spans="1:8">
      <c r="A132" s="483" t="s">
        <v>8653</v>
      </c>
      <c r="C132" s="483">
        <v>18000</v>
      </c>
      <c r="D132" s="487"/>
      <c r="H132" s="483" t="s">
        <v>8654</v>
      </c>
    </row>
    <row r="133" spans="1:8">
      <c r="A133" s="483" t="s">
        <v>8653</v>
      </c>
      <c r="C133" s="483">
        <v>29647</v>
      </c>
      <c r="H133" s="483" t="s">
        <v>8655</v>
      </c>
    </row>
    <row r="134" spans="1:8">
      <c r="A134" s="483" t="s">
        <v>8656</v>
      </c>
      <c r="C134" s="483">
        <v>31556</v>
      </c>
      <c r="H134" s="483" t="s">
        <v>8657</v>
      </c>
    </row>
    <row r="135" spans="1:8" ht="210.6">
      <c r="A135" s="483" t="s">
        <v>8658</v>
      </c>
      <c r="C135" s="483">
        <v>20030</v>
      </c>
      <c r="H135" s="486" t="s">
        <v>8659</v>
      </c>
    </row>
    <row r="136" spans="1:8">
      <c r="A136" s="483" t="s">
        <v>8660</v>
      </c>
      <c r="E136" s="483">
        <v>196</v>
      </c>
      <c r="F136" s="329">
        <v>4335</v>
      </c>
      <c r="G136" s="483" t="s">
        <v>8651</v>
      </c>
      <c r="H136" s="483" t="s">
        <v>8661</v>
      </c>
    </row>
    <row r="137" spans="1:8">
      <c r="A137" s="483" t="s">
        <v>5611</v>
      </c>
      <c r="E137" s="483">
        <v>89</v>
      </c>
      <c r="F137" s="329">
        <v>4246</v>
      </c>
      <c r="G137" s="483" t="s">
        <v>8662</v>
      </c>
      <c r="H137" s="483" t="s">
        <v>8663</v>
      </c>
    </row>
    <row r="138" spans="1:8">
      <c r="A138" s="483" t="s">
        <v>8664</v>
      </c>
      <c r="C138" s="483">
        <v>10000</v>
      </c>
      <c r="D138" s="487">
        <v>10000</v>
      </c>
      <c r="E138" s="487"/>
      <c r="H138" s="483" t="s">
        <v>8665</v>
      </c>
    </row>
    <row r="139" spans="1:8">
      <c r="A139" s="483" t="s">
        <v>8666</v>
      </c>
      <c r="E139" s="329">
        <v>364</v>
      </c>
      <c r="F139" s="329">
        <v>3882</v>
      </c>
      <c r="G139" s="483" t="s">
        <v>8667</v>
      </c>
      <c r="H139" s="483" t="s">
        <v>8668</v>
      </c>
    </row>
    <row r="140" spans="1:8">
      <c r="A140" s="483" t="s">
        <v>8669</v>
      </c>
      <c r="C140" s="483">
        <v>8000</v>
      </c>
      <c r="D140" s="487">
        <v>2000</v>
      </c>
      <c r="E140" s="487"/>
      <c r="H140" s="483" t="s">
        <v>8670</v>
      </c>
    </row>
    <row r="141" spans="1:8" ht="48.6">
      <c r="A141" s="483" t="s">
        <v>8671</v>
      </c>
      <c r="C141" s="483">
        <v>16000</v>
      </c>
      <c r="E141" s="329"/>
      <c r="F141" s="329"/>
      <c r="H141" s="486" t="s">
        <v>8672</v>
      </c>
    </row>
    <row r="142" spans="1:8">
      <c r="A142" s="483" t="s">
        <v>8673</v>
      </c>
      <c r="E142" s="329">
        <v>1458</v>
      </c>
      <c r="F142" s="329">
        <v>2424</v>
      </c>
      <c r="G142" s="483" t="s">
        <v>8674</v>
      </c>
      <c r="H142" s="483" t="s">
        <v>8675</v>
      </c>
    </row>
    <row r="143" spans="1:8" ht="259.2">
      <c r="A143" s="483" t="s">
        <v>8676</v>
      </c>
      <c r="C143" s="483">
        <v>277060</v>
      </c>
      <c r="H143" s="486" t="s">
        <v>8677</v>
      </c>
    </row>
    <row r="144" spans="1:8">
      <c r="A144" s="483" t="s">
        <v>5614</v>
      </c>
      <c r="E144" s="329">
        <v>18</v>
      </c>
      <c r="F144" s="329">
        <v>2406</v>
      </c>
      <c r="G144" s="483" t="s">
        <v>8662</v>
      </c>
      <c r="H144" s="483" t="s">
        <v>8678</v>
      </c>
    </row>
    <row r="145" spans="1:8">
      <c r="A145" s="483" t="s">
        <v>5614</v>
      </c>
      <c r="E145" s="483">
        <v>32</v>
      </c>
      <c r="F145" s="329">
        <v>2374</v>
      </c>
      <c r="G145" s="483" t="s">
        <v>8679</v>
      </c>
      <c r="H145" s="483" t="s">
        <v>8680</v>
      </c>
    </row>
    <row r="146" spans="1:8">
      <c r="A146" s="483" t="s">
        <v>5614</v>
      </c>
      <c r="E146" s="329">
        <v>115</v>
      </c>
      <c r="F146" s="329">
        <v>2259</v>
      </c>
      <c r="G146" s="483" t="s">
        <v>8662</v>
      </c>
      <c r="H146" s="483" t="s">
        <v>8681</v>
      </c>
    </row>
    <row r="147" spans="1:8">
      <c r="A147" s="483" t="s">
        <v>5614</v>
      </c>
      <c r="C147" s="483">
        <v>2000</v>
      </c>
      <c r="D147" s="487"/>
      <c r="E147" s="487"/>
      <c r="H147" s="483" t="s">
        <v>8682</v>
      </c>
    </row>
    <row r="148" spans="1:8">
      <c r="A148" s="483" t="s">
        <v>5614</v>
      </c>
      <c r="C148" s="483">
        <v>61454</v>
      </c>
      <c r="D148" s="487"/>
      <c r="E148" s="487"/>
      <c r="H148" s="483" t="s">
        <v>8683</v>
      </c>
    </row>
    <row r="149" spans="1:8">
      <c r="A149" s="483" t="s">
        <v>8684</v>
      </c>
      <c r="E149" s="483">
        <v>200</v>
      </c>
      <c r="F149" s="329">
        <v>2059</v>
      </c>
      <c r="G149" s="483" t="s">
        <v>8679</v>
      </c>
      <c r="H149" s="483" t="s">
        <v>8685</v>
      </c>
    </row>
    <row r="150" spans="1:8">
      <c r="A150" s="483" t="s">
        <v>8684</v>
      </c>
      <c r="C150" s="483">
        <v>17000</v>
      </c>
      <c r="H150" s="483" t="s">
        <v>8686</v>
      </c>
    </row>
    <row r="151" spans="1:8">
      <c r="A151" s="483" t="s">
        <v>8687</v>
      </c>
      <c r="C151" s="483">
        <v>19000</v>
      </c>
      <c r="D151" s="487"/>
      <c r="H151" s="483" t="s">
        <v>8688</v>
      </c>
    </row>
    <row r="152" spans="1:8">
      <c r="A152" s="483" t="s">
        <v>8687</v>
      </c>
      <c r="C152" s="483">
        <v>29647</v>
      </c>
      <c r="H152" s="483" t="s">
        <v>8689</v>
      </c>
    </row>
    <row r="153" spans="1:8">
      <c r="A153" s="483" t="s">
        <v>8687</v>
      </c>
      <c r="E153" s="329">
        <v>1507</v>
      </c>
      <c r="F153" s="329">
        <v>552</v>
      </c>
      <c r="G153" s="329" t="s">
        <v>8690</v>
      </c>
      <c r="H153" s="483" t="s">
        <v>8691</v>
      </c>
    </row>
    <row r="154" spans="1:8">
      <c r="A154" s="483" t="s">
        <v>8692</v>
      </c>
      <c r="C154" s="483">
        <v>28440</v>
      </c>
      <c r="H154" s="483" t="s">
        <v>8693</v>
      </c>
    </row>
    <row r="155" spans="1:8">
      <c r="A155" s="483" t="s">
        <v>8694</v>
      </c>
      <c r="C155" s="483">
        <v>61454</v>
      </c>
      <c r="D155" s="487"/>
      <c r="E155" s="487"/>
      <c r="H155" s="483" t="s">
        <v>8695</v>
      </c>
    </row>
    <row r="156" spans="1:8">
      <c r="A156" s="483" t="s">
        <v>8696</v>
      </c>
      <c r="D156" s="483">
        <v>5000</v>
      </c>
      <c r="E156" s="329"/>
      <c r="F156" s="329">
        <v>5552</v>
      </c>
      <c r="H156" s="483" t="s">
        <v>8697</v>
      </c>
    </row>
    <row r="157" spans="1:8">
      <c r="A157" s="483" t="s">
        <v>8696</v>
      </c>
      <c r="E157" s="329">
        <v>220</v>
      </c>
      <c r="F157" s="329">
        <v>5332</v>
      </c>
      <c r="G157" s="483" t="s">
        <v>8679</v>
      </c>
      <c r="H157" s="483" t="s">
        <v>8698</v>
      </c>
    </row>
    <row r="158" spans="1:8">
      <c r="A158" s="483" t="s">
        <v>8696</v>
      </c>
      <c r="E158" s="329">
        <v>190</v>
      </c>
      <c r="F158" s="329">
        <v>5142</v>
      </c>
      <c r="G158" s="483" t="s">
        <v>8679</v>
      </c>
      <c r="H158" s="483" t="s">
        <v>8698</v>
      </c>
    </row>
    <row r="159" spans="1:8">
      <c r="A159" s="483" t="s">
        <v>8699</v>
      </c>
      <c r="E159" s="329">
        <v>1458</v>
      </c>
      <c r="F159" s="329">
        <v>3684</v>
      </c>
      <c r="G159" s="483" t="s">
        <v>8674</v>
      </c>
      <c r="H159" s="483" t="s">
        <v>8700</v>
      </c>
    </row>
    <row r="160" spans="1:8" ht="32.4">
      <c r="A160" s="483" t="s">
        <v>8701</v>
      </c>
      <c r="C160" s="483">
        <v>6000</v>
      </c>
      <c r="F160" s="329"/>
      <c r="H160" s="486" t="s">
        <v>8702</v>
      </c>
    </row>
    <row r="161" spans="1:8">
      <c r="A161" s="483" t="s">
        <v>8703</v>
      </c>
      <c r="E161" s="329">
        <v>79</v>
      </c>
      <c r="F161" s="329">
        <v>3605</v>
      </c>
      <c r="G161" s="483" t="s">
        <v>8662</v>
      </c>
      <c r="H161" s="483" t="s">
        <v>8704</v>
      </c>
    </row>
    <row r="162" spans="1:8">
      <c r="A162" s="483" t="s">
        <v>8705</v>
      </c>
      <c r="C162" s="483">
        <v>17000</v>
      </c>
      <c r="H162" s="483" t="s">
        <v>8706</v>
      </c>
    </row>
    <row r="163" spans="1:8">
      <c r="A163" s="483" t="s">
        <v>8707</v>
      </c>
      <c r="C163" s="483">
        <v>53000</v>
      </c>
      <c r="D163" s="487"/>
      <c r="H163" s="483" t="s">
        <v>8708</v>
      </c>
    </row>
    <row r="164" spans="1:8">
      <c r="A164" s="483" t="s">
        <v>8707</v>
      </c>
      <c r="C164" s="483">
        <v>29647</v>
      </c>
      <c r="H164" s="483" t="s">
        <v>8709</v>
      </c>
    </row>
    <row r="165" spans="1:8">
      <c r="A165" s="483" t="s">
        <v>8707</v>
      </c>
      <c r="C165" s="483">
        <v>61454</v>
      </c>
      <c r="D165" s="487"/>
      <c r="E165" s="487"/>
      <c r="H165" s="483" t="s">
        <v>8710</v>
      </c>
    </row>
    <row r="166" spans="1:8">
      <c r="A166" s="483" t="s">
        <v>8707</v>
      </c>
      <c r="E166" s="329">
        <v>189</v>
      </c>
      <c r="F166" s="329">
        <v>3416</v>
      </c>
      <c r="G166" s="329" t="s">
        <v>8711</v>
      </c>
      <c r="H166" s="483" t="s">
        <v>8712</v>
      </c>
    </row>
    <row r="167" spans="1:8">
      <c r="A167" s="483" t="s">
        <v>8713</v>
      </c>
      <c r="E167" s="329">
        <v>265</v>
      </c>
      <c r="F167" s="329">
        <v>3151</v>
      </c>
      <c r="G167" s="483" t="s">
        <v>8679</v>
      </c>
      <c r="H167" s="483" t="s">
        <v>8714</v>
      </c>
    </row>
    <row r="168" spans="1:8">
      <c r="A168" s="483" t="s">
        <v>8713</v>
      </c>
      <c r="E168" s="329">
        <v>320</v>
      </c>
      <c r="F168" s="329">
        <v>2831</v>
      </c>
      <c r="G168" s="483" t="s">
        <v>8679</v>
      </c>
      <c r="H168" s="483" t="s">
        <v>8714</v>
      </c>
    </row>
    <row r="169" spans="1:8">
      <c r="A169" s="483" t="s">
        <v>8715</v>
      </c>
      <c r="E169" s="329">
        <v>1458</v>
      </c>
      <c r="F169" s="329">
        <v>1373</v>
      </c>
      <c r="G169" s="483" t="s">
        <v>8674</v>
      </c>
      <c r="H169" s="483" t="s">
        <v>8716</v>
      </c>
    </row>
    <row r="170" spans="1:8">
      <c r="A170" s="483" t="s">
        <v>8717</v>
      </c>
      <c r="C170" s="483">
        <v>17000</v>
      </c>
      <c r="H170" s="483" t="s">
        <v>8718</v>
      </c>
    </row>
    <row r="171" spans="1:8">
      <c r="A171" s="483" t="s">
        <v>8719</v>
      </c>
      <c r="E171" s="329">
        <v>18</v>
      </c>
      <c r="F171" s="329">
        <v>1355</v>
      </c>
      <c r="G171" s="483" t="s">
        <v>8662</v>
      </c>
      <c r="H171" s="483" t="s">
        <v>8720</v>
      </c>
    </row>
    <row r="172" spans="1:8">
      <c r="A172" s="483" t="s">
        <v>8721</v>
      </c>
      <c r="C172" s="483">
        <v>29647</v>
      </c>
      <c r="H172" s="483" t="s">
        <v>8722</v>
      </c>
    </row>
    <row r="173" spans="1:8">
      <c r="A173" s="483" t="s">
        <v>8721</v>
      </c>
      <c r="C173" s="483">
        <v>17624</v>
      </c>
      <c r="H173" s="483" t="s">
        <v>8723</v>
      </c>
    </row>
    <row r="174" spans="1:8">
      <c r="A174" s="483" t="s">
        <v>8721</v>
      </c>
      <c r="E174" s="483">
        <v>196</v>
      </c>
      <c r="F174" s="329">
        <v>1159</v>
      </c>
      <c r="G174" s="483" t="s">
        <v>8651</v>
      </c>
      <c r="H174" s="483" t="s">
        <v>8661</v>
      </c>
    </row>
    <row r="175" spans="1:8">
      <c r="A175" s="483" t="s">
        <v>8724</v>
      </c>
      <c r="C175" s="483">
        <v>61454</v>
      </c>
      <c r="D175" s="487"/>
      <c r="E175" s="487"/>
      <c r="H175" s="483" t="s">
        <v>8725</v>
      </c>
    </row>
    <row r="176" spans="1:8">
      <c r="A176" s="483" t="s">
        <v>8724</v>
      </c>
      <c r="C176" s="483">
        <v>4515</v>
      </c>
      <c r="H176" s="483" t="s">
        <v>8726</v>
      </c>
    </row>
    <row r="177" spans="1:8">
      <c r="A177" s="483" t="s">
        <v>8727</v>
      </c>
      <c r="E177" s="329">
        <v>195</v>
      </c>
      <c r="F177" s="329">
        <v>964</v>
      </c>
      <c r="G177" s="483" t="s">
        <v>8679</v>
      </c>
      <c r="H177" s="483" t="s">
        <v>8728</v>
      </c>
    </row>
    <row r="178" spans="1:8">
      <c r="A178" s="483" t="s">
        <v>8727</v>
      </c>
      <c r="E178" s="329">
        <v>20</v>
      </c>
      <c r="F178" s="329">
        <v>944</v>
      </c>
      <c r="G178" s="483" t="s">
        <v>8679</v>
      </c>
      <c r="H178" s="483" t="s">
        <v>8728</v>
      </c>
    </row>
    <row r="179" spans="1:8">
      <c r="A179" s="483" t="s">
        <v>8729</v>
      </c>
      <c r="D179" s="483">
        <v>5000</v>
      </c>
      <c r="E179" s="329"/>
      <c r="F179" s="329">
        <v>5944</v>
      </c>
      <c r="H179" s="483" t="s">
        <v>8697</v>
      </c>
    </row>
    <row r="180" spans="1:8">
      <c r="A180" s="483" t="s">
        <v>8729</v>
      </c>
      <c r="E180" s="329">
        <v>1458</v>
      </c>
      <c r="F180" s="329">
        <v>4486</v>
      </c>
      <c r="G180" s="483" t="s">
        <v>8674</v>
      </c>
      <c r="H180" s="483" t="s">
        <v>8730</v>
      </c>
    </row>
    <row r="181" spans="1:8">
      <c r="A181" s="483" t="s">
        <v>8731</v>
      </c>
      <c r="E181" s="483">
        <v>179</v>
      </c>
      <c r="F181" s="329">
        <v>4307</v>
      </c>
      <c r="G181" s="483" t="s">
        <v>8662</v>
      </c>
      <c r="H181" s="483" t="s">
        <v>8663</v>
      </c>
    </row>
    <row r="182" spans="1:8">
      <c r="A182" s="483" t="s">
        <v>8732</v>
      </c>
      <c r="E182" s="483">
        <v>44</v>
      </c>
      <c r="F182" s="329">
        <v>4263</v>
      </c>
      <c r="G182" s="483" t="s">
        <v>8651</v>
      </c>
      <c r="H182" s="483" t="s">
        <v>8733</v>
      </c>
    </row>
    <row r="183" spans="1:8">
      <c r="A183" s="483" t="s">
        <v>8734</v>
      </c>
      <c r="C183" s="483">
        <v>17000</v>
      </c>
      <c r="H183" s="483" t="s">
        <v>8735</v>
      </c>
    </row>
    <row r="184" spans="1:8">
      <c r="A184" s="483" t="s">
        <v>8736</v>
      </c>
      <c r="C184" s="483">
        <v>29647</v>
      </c>
      <c r="H184" s="483" t="s">
        <v>8737</v>
      </c>
    </row>
    <row r="185" spans="1:8">
      <c r="A185" s="483" t="s">
        <v>8736</v>
      </c>
      <c r="C185" s="483">
        <v>61454</v>
      </c>
      <c r="D185" s="487"/>
      <c r="E185" s="487"/>
      <c r="H185" s="483" t="s">
        <v>8738</v>
      </c>
    </row>
    <row r="186" spans="1:8">
      <c r="A186" s="483" t="s">
        <v>8736</v>
      </c>
      <c r="C186" s="483">
        <v>21491</v>
      </c>
      <c r="H186" s="483" t="s">
        <v>8739</v>
      </c>
    </row>
    <row r="187" spans="1:8">
      <c r="A187" s="483" t="s">
        <v>8740</v>
      </c>
      <c r="E187" s="329">
        <v>189</v>
      </c>
      <c r="F187" s="329">
        <v>4074</v>
      </c>
      <c r="G187" s="329" t="s">
        <v>8711</v>
      </c>
      <c r="H187" s="483" t="s">
        <v>8741</v>
      </c>
    </row>
    <row r="188" spans="1:8">
      <c r="A188" s="483" t="s">
        <v>8742</v>
      </c>
      <c r="E188" s="483">
        <v>56</v>
      </c>
      <c r="F188" s="329">
        <v>4018</v>
      </c>
      <c r="G188" s="483" t="s">
        <v>8651</v>
      </c>
      <c r="H188" s="483" t="s">
        <v>8743</v>
      </c>
    </row>
    <row r="189" spans="1:8">
      <c r="A189" s="483" t="s">
        <v>8742</v>
      </c>
      <c r="E189" s="329">
        <v>1458</v>
      </c>
      <c r="F189" s="329">
        <v>2560</v>
      </c>
      <c r="G189" s="483" t="s">
        <v>8674</v>
      </c>
      <c r="H189" s="483" t="s">
        <v>8744</v>
      </c>
    </row>
    <row r="190" spans="1:8">
      <c r="A190" s="483" t="s">
        <v>8745</v>
      </c>
      <c r="E190" s="329">
        <v>18</v>
      </c>
      <c r="F190" s="329">
        <v>2542</v>
      </c>
      <c r="G190" s="483" t="s">
        <v>8662</v>
      </c>
      <c r="H190" s="483" t="s">
        <v>8746</v>
      </c>
    </row>
    <row r="191" spans="1:8">
      <c r="A191" s="483" t="s">
        <v>8747</v>
      </c>
      <c r="E191" s="483">
        <v>60</v>
      </c>
      <c r="F191" s="329">
        <v>2482</v>
      </c>
      <c r="G191" s="483" t="s">
        <v>8651</v>
      </c>
      <c r="H191" s="483" t="s">
        <v>8748</v>
      </c>
    </row>
    <row r="192" spans="1:8">
      <c r="A192" s="483" t="s">
        <v>8749</v>
      </c>
      <c r="E192" s="329">
        <v>200</v>
      </c>
      <c r="F192" s="329">
        <v>2282</v>
      </c>
      <c r="G192" s="483" t="s">
        <v>8679</v>
      </c>
      <c r="H192" s="483" t="s">
        <v>8750</v>
      </c>
    </row>
    <row r="193" spans="1:8">
      <c r="A193" s="483" t="s">
        <v>8749</v>
      </c>
      <c r="C193" s="483">
        <v>18000</v>
      </c>
      <c r="D193" s="487"/>
      <c r="H193" s="483" t="s">
        <v>8751</v>
      </c>
    </row>
    <row r="194" spans="1:8">
      <c r="A194" s="483" t="s">
        <v>8749</v>
      </c>
      <c r="C194" s="483">
        <v>29647</v>
      </c>
      <c r="H194" s="483" t="s">
        <v>8752</v>
      </c>
    </row>
    <row r="195" spans="1:8">
      <c r="A195" s="483" t="s">
        <v>8753</v>
      </c>
      <c r="E195" s="483">
        <v>28</v>
      </c>
      <c r="F195" s="329">
        <v>2254</v>
      </c>
      <c r="G195" s="483" t="s">
        <v>8651</v>
      </c>
      <c r="H195" s="483" t="s">
        <v>8754</v>
      </c>
    </row>
    <row r="196" spans="1:8" ht="48.6">
      <c r="A196" s="483" t="s">
        <v>8755</v>
      </c>
      <c r="C196" s="483">
        <v>30000</v>
      </c>
      <c r="H196" s="486" t="s">
        <v>8756</v>
      </c>
    </row>
    <row r="197" spans="1:8">
      <c r="A197" s="483" t="s">
        <v>8757</v>
      </c>
      <c r="E197" s="483">
        <v>44</v>
      </c>
      <c r="F197" s="329">
        <v>2210</v>
      </c>
      <c r="G197" s="483" t="s">
        <v>8651</v>
      </c>
      <c r="H197" s="483" t="s">
        <v>8758</v>
      </c>
    </row>
    <row r="198" spans="1:8">
      <c r="A198" s="483" t="s">
        <v>8759</v>
      </c>
      <c r="E198" s="329">
        <v>250</v>
      </c>
      <c r="F198" s="329">
        <v>1960</v>
      </c>
      <c r="G198" s="483" t="s">
        <v>8679</v>
      </c>
      <c r="H198" s="483" t="s">
        <v>8760</v>
      </c>
    </row>
    <row r="199" spans="1:8">
      <c r="A199" s="483" t="s">
        <v>8759</v>
      </c>
      <c r="E199" s="329">
        <v>55</v>
      </c>
      <c r="F199" s="329">
        <v>1905</v>
      </c>
      <c r="G199" s="483" t="s">
        <v>8679</v>
      </c>
      <c r="H199" s="483" t="s">
        <v>8760</v>
      </c>
    </row>
    <row r="200" spans="1:8">
      <c r="A200" s="483" t="s">
        <v>8759</v>
      </c>
      <c r="E200" s="329">
        <v>70</v>
      </c>
      <c r="F200" s="329">
        <v>1835</v>
      </c>
      <c r="G200" s="483" t="s">
        <v>8679</v>
      </c>
      <c r="H200" s="483" t="s">
        <v>8761</v>
      </c>
    </row>
    <row r="201" spans="1:8">
      <c r="A201" s="483" t="s">
        <v>8759</v>
      </c>
      <c r="E201" s="329">
        <v>235</v>
      </c>
      <c r="F201" s="329">
        <v>1600</v>
      </c>
      <c r="G201" s="483" t="s">
        <v>8679</v>
      </c>
      <c r="H201" s="483" t="s">
        <v>8761</v>
      </c>
    </row>
    <row r="202" spans="1:8">
      <c r="A202" s="483" t="s">
        <v>8762</v>
      </c>
      <c r="E202" s="329">
        <v>225</v>
      </c>
      <c r="F202" s="329">
        <v>1375</v>
      </c>
      <c r="G202" s="483" t="s">
        <v>8679</v>
      </c>
      <c r="H202" s="483" t="s">
        <v>8763</v>
      </c>
    </row>
    <row r="203" spans="1:8">
      <c r="A203" s="483" t="s">
        <v>8762</v>
      </c>
      <c r="E203" s="329">
        <v>245</v>
      </c>
      <c r="F203" s="329">
        <v>1130</v>
      </c>
      <c r="G203" s="483" t="s">
        <v>8679</v>
      </c>
      <c r="H203" s="483" t="s">
        <v>8763</v>
      </c>
    </row>
    <row r="204" spans="1:8">
      <c r="A204" s="483" t="s">
        <v>8764</v>
      </c>
      <c r="D204" s="483">
        <v>5000</v>
      </c>
      <c r="E204" s="329"/>
      <c r="F204" s="329">
        <v>6130</v>
      </c>
      <c r="H204" s="483" t="s">
        <v>8697</v>
      </c>
    </row>
    <row r="205" spans="1:8">
      <c r="A205" s="483" t="s">
        <v>8764</v>
      </c>
      <c r="E205" s="329">
        <v>1458</v>
      </c>
      <c r="F205" s="329">
        <v>4672</v>
      </c>
      <c r="G205" s="483" t="s">
        <v>8674</v>
      </c>
      <c r="H205" s="483" t="s">
        <v>8765</v>
      </c>
    </row>
    <row r="206" spans="1:8">
      <c r="A206" s="483" t="s">
        <v>8764</v>
      </c>
      <c r="E206" s="329">
        <v>178</v>
      </c>
      <c r="F206" s="329">
        <v>4494</v>
      </c>
      <c r="G206" s="329" t="s">
        <v>8711</v>
      </c>
      <c r="H206" s="483" t="s">
        <v>8766</v>
      </c>
    </row>
    <row r="207" spans="1:8">
      <c r="A207" s="483" t="s">
        <v>8767</v>
      </c>
      <c r="E207" s="329">
        <v>300</v>
      </c>
      <c r="F207" s="329">
        <v>4184</v>
      </c>
      <c r="G207" s="483" t="s">
        <v>8679</v>
      </c>
      <c r="H207" s="483" t="s">
        <v>8760</v>
      </c>
    </row>
    <row r="208" spans="1:8">
      <c r="A208" s="483" t="s">
        <v>8767</v>
      </c>
      <c r="E208" s="329">
        <v>290</v>
      </c>
      <c r="F208" s="329">
        <v>3894</v>
      </c>
      <c r="G208" s="483" t="s">
        <v>8679</v>
      </c>
      <c r="H208" s="483" t="s">
        <v>8760</v>
      </c>
    </row>
    <row r="209" spans="1:8">
      <c r="E209" s="329"/>
      <c r="F209" s="329"/>
      <c r="H209" s="487" t="s">
        <v>8768</v>
      </c>
    </row>
    <row r="210" spans="1:8">
      <c r="A210" s="483" t="s">
        <v>8769</v>
      </c>
      <c r="C210" s="483">
        <v>17000</v>
      </c>
      <c r="H210" s="483" t="s">
        <v>8770</v>
      </c>
    </row>
    <row r="211" spans="1:8">
      <c r="A211" s="483" t="s">
        <v>8771</v>
      </c>
      <c r="E211" s="483">
        <v>756</v>
      </c>
      <c r="F211" s="329">
        <v>3138</v>
      </c>
      <c r="G211" s="483" t="s">
        <v>8651</v>
      </c>
      <c r="H211" s="483" t="s">
        <v>8772</v>
      </c>
    </row>
    <row r="212" spans="1:8">
      <c r="A212" s="483" t="s">
        <v>8773</v>
      </c>
      <c r="E212" s="483">
        <v>44</v>
      </c>
      <c r="F212" s="329">
        <v>3094</v>
      </c>
      <c r="G212" s="483" t="s">
        <v>8651</v>
      </c>
      <c r="H212" s="483" t="s">
        <v>8774</v>
      </c>
    </row>
    <row r="213" spans="1:8">
      <c r="A213" s="483" t="s">
        <v>8775</v>
      </c>
      <c r="E213" s="329">
        <v>1458</v>
      </c>
      <c r="F213" s="329">
        <v>1636</v>
      </c>
      <c r="G213" s="483" t="s">
        <v>8674</v>
      </c>
      <c r="H213" s="483" t="s">
        <v>8776</v>
      </c>
    </row>
    <row r="214" spans="1:8">
      <c r="A214" s="483" t="s">
        <v>8777</v>
      </c>
      <c r="E214" s="329">
        <v>18</v>
      </c>
      <c r="F214" s="329">
        <v>1618</v>
      </c>
      <c r="G214" s="483" t="s">
        <v>8662</v>
      </c>
      <c r="H214" s="483" t="s">
        <v>8778</v>
      </c>
    </row>
    <row r="215" spans="1:8">
      <c r="A215" s="483" t="s">
        <v>8777</v>
      </c>
      <c r="E215" s="483">
        <v>32</v>
      </c>
      <c r="F215" s="329">
        <v>1586</v>
      </c>
      <c r="G215" s="483" t="s">
        <v>8679</v>
      </c>
      <c r="H215" s="483" t="s">
        <v>8685</v>
      </c>
    </row>
    <row r="216" spans="1:8">
      <c r="E216" s="329"/>
      <c r="F216" s="329"/>
      <c r="H216" s="487" t="s">
        <v>8768</v>
      </c>
    </row>
    <row r="217" spans="1:8">
      <c r="A217" s="483" t="s">
        <v>8779</v>
      </c>
      <c r="C217" s="483">
        <v>17000</v>
      </c>
      <c r="H217" s="483" t="s">
        <v>8780</v>
      </c>
    </row>
    <row r="218" spans="1:8">
      <c r="A218" s="483" t="s">
        <v>8781</v>
      </c>
      <c r="E218" s="329">
        <v>390</v>
      </c>
      <c r="F218" s="329">
        <v>1196</v>
      </c>
      <c r="G218" s="483" t="s">
        <v>8679</v>
      </c>
      <c r="H218" s="483" t="s">
        <v>8782</v>
      </c>
    </row>
    <row r="219" spans="1:8">
      <c r="A219" s="483" t="s">
        <v>8781</v>
      </c>
      <c r="E219" s="329">
        <v>395</v>
      </c>
      <c r="F219" s="329">
        <v>801</v>
      </c>
      <c r="G219" s="483" t="s">
        <v>8679</v>
      </c>
      <c r="H219" s="483" t="s">
        <v>8782</v>
      </c>
    </row>
    <row r="220" spans="1:8">
      <c r="A220" s="483" t="s">
        <v>8781</v>
      </c>
      <c r="D220" s="483">
        <v>5000</v>
      </c>
      <c r="E220" s="329"/>
      <c r="F220" s="329">
        <v>5801</v>
      </c>
      <c r="H220" s="483" t="s">
        <v>8697</v>
      </c>
    </row>
    <row r="221" spans="1:8">
      <c r="A221" s="483" t="s">
        <v>8781</v>
      </c>
      <c r="E221" s="329">
        <v>410</v>
      </c>
      <c r="F221" s="329">
        <v>5391</v>
      </c>
      <c r="G221" s="483" t="s">
        <v>8679</v>
      </c>
      <c r="H221" s="483" t="s">
        <v>8783</v>
      </c>
    </row>
    <row r="222" spans="1:8">
      <c r="A222" s="483" t="s">
        <v>8781</v>
      </c>
      <c r="E222" s="329">
        <v>405</v>
      </c>
      <c r="F222" s="329">
        <v>4986</v>
      </c>
      <c r="G222" s="483" t="s">
        <v>8679</v>
      </c>
      <c r="H222" s="483" t="s">
        <v>8783</v>
      </c>
    </row>
    <row r="223" spans="1:8">
      <c r="A223" s="483" t="s">
        <v>8784</v>
      </c>
      <c r="C223" s="483">
        <v>516</v>
      </c>
      <c r="F223" s="329"/>
      <c r="H223" s="483" t="s">
        <v>8785</v>
      </c>
    </row>
    <row r="224" spans="1:8">
      <c r="A224" s="483" t="s">
        <v>8784</v>
      </c>
      <c r="C224" s="483">
        <v>41154</v>
      </c>
      <c r="H224" s="483" t="s">
        <v>8786</v>
      </c>
    </row>
    <row r="225" spans="1:8">
      <c r="A225" s="483" t="s">
        <v>8784</v>
      </c>
      <c r="C225" s="483">
        <v>43500</v>
      </c>
      <c r="D225" s="487"/>
      <c r="H225" s="483" t="s">
        <v>8787</v>
      </c>
    </row>
    <row r="226" spans="1:8">
      <c r="A226" s="483" t="s">
        <v>8784</v>
      </c>
      <c r="C226" s="483">
        <v>29647</v>
      </c>
      <c r="H226" s="483" t="s">
        <v>8788</v>
      </c>
    </row>
    <row r="227" spans="1:8">
      <c r="A227" s="483" t="s">
        <v>8789</v>
      </c>
      <c r="E227" s="329">
        <v>390</v>
      </c>
      <c r="F227" s="329">
        <v>4596</v>
      </c>
      <c r="G227" s="483" t="s">
        <v>8679</v>
      </c>
      <c r="H227" s="483" t="s">
        <v>8790</v>
      </c>
    </row>
    <row r="228" spans="1:8">
      <c r="A228" s="483" t="s">
        <v>8789</v>
      </c>
      <c r="E228" s="329">
        <v>420</v>
      </c>
      <c r="F228" s="329">
        <v>4176</v>
      </c>
      <c r="G228" s="483" t="s">
        <v>8679</v>
      </c>
      <c r="H228" s="483" t="s">
        <v>8790</v>
      </c>
    </row>
    <row r="229" spans="1:8">
      <c r="A229" s="483" t="s">
        <v>8789</v>
      </c>
      <c r="C229" s="483">
        <v>41454</v>
      </c>
      <c r="D229" s="487"/>
      <c r="H229" s="483" t="s">
        <v>8791</v>
      </c>
    </row>
    <row r="230" spans="1:8">
      <c r="A230" s="483" t="s">
        <v>8792</v>
      </c>
      <c r="E230" s="483">
        <v>244</v>
      </c>
      <c r="F230" s="329">
        <v>3932</v>
      </c>
      <c r="G230" s="483" t="s">
        <v>8651</v>
      </c>
      <c r="H230" s="483" t="s">
        <v>8793</v>
      </c>
    </row>
    <row r="231" spans="1:8">
      <c r="A231" s="483" t="s">
        <v>8792</v>
      </c>
      <c r="C231" s="483">
        <v>22824</v>
      </c>
      <c r="H231" s="483" t="s">
        <v>8794</v>
      </c>
    </row>
    <row r="232" spans="1:8">
      <c r="E232" s="329"/>
      <c r="F232" s="329"/>
      <c r="H232" s="487" t="s">
        <v>8768</v>
      </c>
    </row>
    <row r="233" spans="1:8">
      <c r="A233" s="483" t="s">
        <v>8795</v>
      </c>
      <c r="E233" s="483">
        <v>28</v>
      </c>
      <c r="F233" s="329">
        <v>3904</v>
      </c>
      <c r="G233" s="483" t="s">
        <v>8651</v>
      </c>
      <c r="H233" s="483" t="s">
        <v>8796</v>
      </c>
    </row>
    <row r="234" spans="1:8">
      <c r="A234" s="483" t="s">
        <v>8797</v>
      </c>
      <c r="E234" s="483">
        <v>144</v>
      </c>
      <c r="F234" s="329">
        <v>3760</v>
      </c>
      <c r="G234" s="483" t="s">
        <v>8651</v>
      </c>
      <c r="H234" s="483" t="s">
        <v>8798</v>
      </c>
    </row>
    <row r="235" spans="1:8">
      <c r="A235" s="483" t="s">
        <v>8797</v>
      </c>
      <c r="E235" s="329">
        <v>15</v>
      </c>
      <c r="F235" s="329">
        <v>3745</v>
      </c>
      <c r="G235" s="483" t="s">
        <v>8799</v>
      </c>
      <c r="H235" s="483" t="s">
        <v>8800</v>
      </c>
    </row>
    <row r="236" spans="1:8">
      <c r="A236" s="483" t="s">
        <v>8797</v>
      </c>
      <c r="E236" s="329">
        <v>459</v>
      </c>
      <c r="F236" s="329">
        <v>3286</v>
      </c>
      <c r="G236" s="483" t="s">
        <v>8799</v>
      </c>
      <c r="H236" s="483" t="s">
        <v>8801</v>
      </c>
    </row>
    <row r="237" spans="1:8">
      <c r="A237" s="483" t="s">
        <v>8802</v>
      </c>
      <c r="E237" s="483">
        <v>44</v>
      </c>
      <c r="F237" s="329">
        <v>3242</v>
      </c>
      <c r="G237" s="483" t="s">
        <v>8651</v>
      </c>
      <c r="H237" s="483" t="s">
        <v>8803</v>
      </c>
    </row>
    <row r="238" spans="1:8">
      <c r="A238" s="483" t="s">
        <v>8804</v>
      </c>
      <c r="C238" s="483">
        <v>20000</v>
      </c>
      <c r="D238" s="487"/>
      <c r="H238" s="483" t="s">
        <v>8791</v>
      </c>
    </row>
    <row r="239" spans="1:8">
      <c r="E239" s="329"/>
      <c r="F239" s="329"/>
      <c r="H239" s="487" t="s">
        <v>8768</v>
      </c>
    </row>
    <row r="240" spans="1:8">
      <c r="A240" s="483" t="s">
        <v>8805</v>
      </c>
      <c r="E240" s="329">
        <v>1458</v>
      </c>
      <c r="F240" s="329">
        <v>1784</v>
      </c>
      <c r="G240" s="483" t="s">
        <v>8674</v>
      </c>
      <c r="H240" s="483" t="s">
        <v>8806</v>
      </c>
    </row>
    <row r="241" spans="1:9">
      <c r="A241" s="483" t="s">
        <v>8805</v>
      </c>
      <c r="E241" s="329">
        <v>168</v>
      </c>
      <c r="F241" s="329">
        <v>1616</v>
      </c>
      <c r="G241" s="329" t="s">
        <v>8711</v>
      </c>
      <c r="H241" s="483" t="s">
        <v>8807</v>
      </c>
    </row>
    <row r="242" spans="1:9">
      <c r="A242" s="483" t="s">
        <v>8808</v>
      </c>
      <c r="C242" s="483">
        <v>19994</v>
      </c>
      <c r="H242" s="483" t="s">
        <v>8809</v>
      </c>
    </row>
    <row r="243" spans="1:9">
      <c r="E243" s="329"/>
      <c r="F243" s="329"/>
      <c r="H243" s="487" t="s">
        <v>8768</v>
      </c>
    </row>
    <row r="244" spans="1:9">
      <c r="A244" s="483" t="s">
        <v>8810</v>
      </c>
      <c r="C244" s="483">
        <v>17000</v>
      </c>
      <c r="H244" s="483" t="s">
        <v>8811</v>
      </c>
      <c r="I244" s="483" t="s">
        <v>8812</v>
      </c>
    </row>
    <row r="245" spans="1:9">
      <c r="A245" s="483" t="s">
        <v>8813</v>
      </c>
      <c r="C245" s="483">
        <v>39800</v>
      </c>
      <c r="D245" s="487"/>
      <c r="H245" s="483" t="s">
        <v>8787</v>
      </c>
    </row>
    <row r="246" spans="1:9">
      <c r="A246" s="483" t="s">
        <v>8813</v>
      </c>
      <c r="C246" s="483">
        <v>29647</v>
      </c>
      <c r="H246" s="483" t="s">
        <v>8814</v>
      </c>
    </row>
    <row r="247" spans="1:9">
      <c r="A247" s="483" t="s">
        <v>8815</v>
      </c>
      <c r="C247" s="483">
        <v>18907</v>
      </c>
      <c r="H247" s="483" t="s">
        <v>8816</v>
      </c>
    </row>
    <row r="248" spans="1:9">
      <c r="A248" s="483" t="s">
        <v>8815</v>
      </c>
      <c r="C248" s="483">
        <v>50000</v>
      </c>
      <c r="D248" s="487"/>
      <c r="H248" s="483" t="s">
        <v>8817</v>
      </c>
    </row>
    <row r="249" spans="1:9">
      <c r="A249" s="483" t="s">
        <v>8818</v>
      </c>
      <c r="C249" s="483">
        <v>61454</v>
      </c>
      <c r="D249" s="487"/>
      <c r="H249" s="483" t="s">
        <v>8819</v>
      </c>
    </row>
    <row r="250" spans="1:9">
      <c r="A250" s="483" t="s">
        <v>8820</v>
      </c>
      <c r="E250" s="329">
        <v>110</v>
      </c>
      <c r="F250" s="329">
        <v>1506</v>
      </c>
      <c r="G250" s="483" t="s">
        <v>8667</v>
      </c>
      <c r="H250" s="483" t="s">
        <v>8668</v>
      </c>
    </row>
    <row r="251" spans="1:9">
      <c r="A251" s="483" t="s">
        <v>8821</v>
      </c>
      <c r="E251" s="329">
        <v>1458</v>
      </c>
      <c r="F251" s="329">
        <v>48</v>
      </c>
      <c r="G251" s="483" t="s">
        <v>8674</v>
      </c>
      <c r="H251" s="483" t="s">
        <v>8822</v>
      </c>
    </row>
    <row r="252" spans="1:9">
      <c r="A252" s="483" t="s">
        <v>8823</v>
      </c>
      <c r="E252" s="329">
        <v>18</v>
      </c>
      <c r="F252" s="329">
        <v>30</v>
      </c>
      <c r="G252" s="483" t="s">
        <v>8662</v>
      </c>
      <c r="H252" s="483" t="s">
        <v>8824</v>
      </c>
    </row>
    <row r="253" spans="1:9">
      <c r="A253" s="483" t="s">
        <v>8825</v>
      </c>
      <c r="D253" s="483">
        <v>5000</v>
      </c>
      <c r="E253" s="329"/>
      <c r="F253" s="329">
        <v>5030</v>
      </c>
      <c r="H253" s="483" t="s">
        <v>8697</v>
      </c>
    </row>
    <row r="254" spans="1:9">
      <c r="A254" s="483" t="s">
        <v>8825</v>
      </c>
      <c r="E254" s="483">
        <v>324</v>
      </c>
      <c r="F254" s="329">
        <v>4706</v>
      </c>
      <c r="G254" s="483" t="s">
        <v>8651</v>
      </c>
      <c r="H254" s="483" t="s">
        <v>8826</v>
      </c>
    </row>
    <row r="255" spans="1:9">
      <c r="E255" s="329"/>
      <c r="F255" s="329"/>
      <c r="H255" s="487" t="s">
        <v>8768</v>
      </c>
    </row>
    <row r="256" spans="1:9">
      <c r="A256" s="483" t="s">
        <v>8827</v>
      </c>
      <c r="C256" s="483">
        <v>20000</v>
      </c>
      <c r="H256" s="483" t="s">
        <v>8828</v>
      </c>
    </row>
    <row r="257" spans="1:8">
      <c r="A257" s="483" t="s">
        <v>8829</v>
      </c>
      <c r="C257" s="483">
        <v>7500</v>
      </c>
      <c r="D257" s="487"/>
      <c r="H257" s="483" t="s">
        <v>8830</v>
      </c>
    </row>
    <row r="258" spans="1:8">
      <c r="A258" s="483" t="s">
        <v>8829</v>
      </c>
      <c r="C258" s="483">
        <v>29647</v>
      </c>
      <c r="H258" s="483" t="s">
        <v>8831</v>
      </c>
    </row>
    <row r="259" spans="1:8">
      <c r="A259" s="483" t="s">
        <v>8832</v>
      </c>
      <c r="C259" s="483">
        <v>8137</v>
      </c>
      <c r="H259" s="483" t="s">
        <v>8816</v>
      </c>
    </row>
    <row r="260" spans="1:8">
      <c r="A260" s="483" t="s">
        <v>8833</v>
      </c>
      <c r="C260" s="483">
        <v>10670</v>
      </c>
      <c r="H260" s="483" t="s">
        <v>8834</v>
      </c>
    </row>
    <row r="261" spans="1:8">
      <c r="A261" s="483" t="s">
        <v>8835</v>
      </c>
      <c r="C261" s="483">
        <v>60000</v>
      </c>
      <c r="D261" s="487"/>
      <c r="H261" s="483" t="s">
        <v>8817</v>
      </c>
    </row>
    <row r="262" spans="1:8">
      <c r="A262" s="483" t="s">
        <v>8836</v>
      </c>
      <c r="E262" s="483">
        <v>28</v>
      </c>
      <c r="F262" s="329">
        <v>4678</v>
      </c>
      <c r="G262" s="483" t="s">
        <v>8651</v>
      </c>
      <c r="H262" s="483" t="s">
        <v>8837</v>
      </c>
    </row>
    <row r="263" spans="1:8">
      <c r="A263" s="483" t="s">
        <v>8838</v>
      </c>
      <c r="E263" s="329">
        <v>105</v>
      </c>
      <c r="F263" s="329">
        <v>4573</v>
      </c>
      <c r="G263" s="483" t="s">
        <v>8662</v>
      </c>
      <c r="H263" s="483" t="s">
        <v>8839</v>
      </c>
    </row>
    <row r="264" spans="1:8" ht="226.8">
      <c r="A264" s="483" t="s">
        <v>8840</v>
      </c>
      <c r="C264" s="483">
        <v>104030</v>
      </c>
      <c r="H264" s="486" t="s">
        <v>8841</v>
      </c>
    </row>
    <row r="265" spans="1:8">
      <c r="A265" s="483" t="s">
        <v>8840</v>
      </c>
      <c r="C265" s="483">
        <v>31454</v>
      </c>
      <c r="D265" s="487" t="s">
        <v>8842</v>
      </c>
      <c r="H265" s="483" t="s">
        <v>8843</v>
      </c>
    </row>
    <row r="266" spans="1:8">
      <c r="A266" s="483" t="s">
        <v>8840</v>
      </c>
      <c r="E266" s="329">
        <v>178</v>
      </c>
      <c r="F266" s="329">
        <v>4395</v>
      </c>
      <c r="G266" s="329" t="s">
        <v>8711</v>
      </c>
      <c r="H266" s="483" t="s">
        <v>8844</v>
      </c>
    </row>
    <row r="267" spans="1:8">
      <c r="A267" s="483" t="s">
        <v>8840</v>
      </c>
      <c r="E267" s="329">
        <v>1458</v>
      </c>
      <c r="F267" s="329">
        <v>2937</v>
      </c>
      <c r="G267" s="483" t="s">
        <v>8674</v>
      </c>
      <c r="H267" s="483" t="s">
        <v>8845</v>
      </c>
    </row>
    <row r="268" spans="1:8">
      <c r="E268" s="329"/>
      <c r="F268" s="329"/>
      <c r="H268" s="487" t="s">
        <v>8768</v>
      </c>
    </row>
    <row r="269" spans="1:8">
      <c r="A269" s="483" t="s">
        <v>8846</v>
      </c>
      <c r="C269" s="487">
        <v>20030</v>
      </c>
      <c r="H269" s="483" t="s">
        <v>8847</v>
      </c>
    </row>
    <row r="270" spans="1:8">
      <c r="A270" s="483" t="s">
        <v>8848</v>
      </c>
      <c r="E270" s="329">
        <v>50</v>
      </c>
      <c r="F270" s="329">
        <v>2887</v>
      </c>
      <c r="G270" s="485"/>
      <c r="H270" s="483" t="s">
        <v>8849</v>
      </c>
    </row>
    <row r="271" spans="1:8">
      <c r="A271" s="483" t="s">
        <v>8848</v>
      </c>
      <c r="C271" s="483">
        <v>29647</v>
      </c>
      <c r="H271" s="483" t="s">
        <v>8850</v>
      </c>
    </row>
    <row r="272" spans="1:8">
      <c r="A272" s="483" t="s">
        <v>8848</v>
      </c>
      <c r="C272" s="483">
        <v>30000</v>
      </c>
      <c r="D272" s="487"/>
      <c r="H272" s="483" t="s">
        <v>8851</v>
      </c>
    </row>
    <row r="273" spans="1:8" ht="145.80000000000001">
      <c r="A273" s="483" t="s">
        <v>8848</v>
      </c>
      <c r="C273" s="483">
        <v>114521</v>
      </c>
      <c r="H273" s="486" t="s">
        <v>8852</v>
      </c>
    </row>
    <row r="274" spans="1:8">
      <c r="A274" s="483" t="s">
        <v>8848</v>
      </c>
      <c r="E274" s="483">
        <v>36</v>
      </c>
      <c r="F274" s="329">
        <v>2851</v>
      </c>
      <c r="G274" s="483" t="s">
        <v>8651</v>
      </c>
      <c r="H274" s="483" t="s">
        <v>8853</v>
      </c>
    </row>
    <row r="275" spans="1:8">
      <c r="A275" s="483" t="s">
        <v>8848</v>
      </c>
      <c r="C275" s="483">
        <v>29647</v>
      </c>
      <c r="H275" s="483" t="s">
        <v>8850</v>
      </c>
    </row>
    <row r="276" spans="1:8">
      <c r="A276" s="483" t="s">
        <v>8848</v>
      </c>
      <c r="C276" s="483">
        <v>61454</v>
      </c>
      <c r="D276" s="487"/>
      <c r="H276" s="483" t="s">
        <v>8854</v>
      </c>
    </row>
    <row r="277" spans="1:8">
      <c r="A277" s="483" t="s">
        <v>8848</v>
      </c>
      <c r="C277" s="483">
        <v>3832</v>
      </c>
      <c r="D277" s="487"/>
      <c r="H277" s="483" t="s">
        <v>8855</v>
      </c>
    </row>
    <row r="278" spans="1:8">
      <c r="A278" s="483" t="s">
        <v>8856</v>
      </c>
      <c r="C278" s="483">
        <v>44648</v>
      </c>
      <c r="H278" s="483" t="s">
        <v>8857</v>
      </c>
    </row>
    <row r="279" spans="1:8">
      <c r="A279" s="483" t="s">
        <v>8858</v>
      </c>
      <c r="E279" s="329">
        <v>250</v>
      </c>
      <c r="F279" s="329">
        <v>2601</v>
      </c>
      <c r="G279" s="483" t="s">
        <v>8679</v>
      </c>
      <c r="H279" s="483" t="s">
        <v>8859</v>
      </c>
    </row>
    <row r="280" spans="1:8">
      <c r="A280" s="483" t="s">
        <v>8858</v>
      </c>
      <c r="E280" s="329">
        <v>280</v>
      </c>
      <c r="F280" s="329">
        <v>2321</v>
      </c>
      <c r="G280" s="483" t="s">
        <v>8679</v>
      </c>
      <c r="H280" s="483" t="s">
        <v>8859</v>
      </c>
    </row>
    <row r="281" spans="1:8">
      <c r="A281" s="483" t="s">
        <v>8860</v>
      </c>
      <c r="E281" s="483">
        <v>84</v>
      </c>
      <c r="F281" s="329">
        <v>2237</v>
      </c>
      <c r="G281" s="483" t="s">
        <v>8651</v>
      </c>
      <c r="H281" s="483" t="s">
        <v>8861</v>
      </c>
    </row>
    <row r="282" spans="1:8">
      <c r="E282" s="329"/>
      <c r="F282" s="329"/>
      <c r="H282" s="487" t="s">
        <v>8768</v>
      </c>
    </row>
    <row r="283" spans="1:8">
      <c r="A283" s="483" t="s">
        <v>8862</v>
      </c>
      <c r="E283" s="329">
        <v>200</v>
      </c>
      <c r="F283" s="329">
        <v>2037</v>
      </c>
      <c r="G283" s="483" t="s">
        <v>8679</v>
      </c>
      <c r="H283" s="483" t="s">
        <v>8863</v>
      </c>
    </row>
    <row r="284" spans="1:8">
      <c r="A284" s="483" t="s">
        <v>8862</v>
      </c>
      <c r="E284" s="329">
        <v>200</v>
      </c>
      <c r="F284" s="329">
        <v>1837</v>
      </c>
      <c r="G284" s="483" t="s">
        <v>8679</v>
      </c>
      <c r="H284" s="483" t="s">
        <v>8863</v>
      </c>
    </row>
    <row r="285" spans="1:8">
      <c r="A285" s="483" t="s">
        <v>8864</v>
      </c>
      <c r="E285" s="329">
        <v>235</v>
      </c>
      <c r="F285" s="329">
        <v>1602</v>
      </c>
      <c r="G285" s="483" t="s">
        <v>8679</v>
      </c>
      <c r="H285" s="483" t="s">
        <v>8865</v>
      </c>
    </row>
    <row r="286" spans="1:8">
      <c r="A286" s="483" t="s">
        <v>8864</v>
      </c>
      <c r="E286" s="329">
        <v>240</v>
      </c>
      <c r="F286" s="329">
        <v>1362</v>
      </c>
      <c r="G286" s="483" t="s">
        <v>8679</v>
      </c>
      <c r="H286" s="483" t="s">
        <v>8865</v>
      </c>
    </row>
    <row r="287" spans="1:8">
      <c r="A287" s="329" t="s">
        <v>10156</v>
      </c>
      <c r="D287" s="483">
        <v>2900</v>
      </c>
      <c r="E287" s="329"/>
      <c r="F287" s="329">
        <v>4262</v>
      </c>
      <c r="H287" s="329" t="s">
        <v>10153</v>
      </c>
    </row>
    <row r="288" spans="1:8">
      <c r="A288" s="483" t="s">
        <v>8864</v>
      </c>
      <c r="E288" s="329">
        <v>255</v>
      </c>
      <c r="F288" s="329">
        <v>4007</v>
      </c>
      <c r="G288" s="483" t="s">
        <v>8662</v>
      </c>
      <c r="H288" s="483" t="s">
        <v>8867</v>
      </c>
    </row>
    <row r="289" spans="1:8">
      <c r="A289" s="483" t="s">
        <v>8868</v>
      </c>
      <c r="E289" s="329">
        <v>18</v>
      </c>
      <c r="F289" s="329">
        <v>3989</v>
      </c>
      <c r="G289" s="483" t="s">
        <v>8662</v>
      </c>
      <c r="H289" s="483" t="s">
        <v>8869</v>
      </c>
    </row>
    <row r="290" spans="1:8">
      <c r="A290" s="483" t="s">
        <v>8870</v>
      </c>
      <c r="D290" s="483">
        <v>5000</v>
      </c>
      <c r="E290" s="329"/>
      <c r="F290" s="329">
        <v>8989</v>
      </c>
      <c r="H290" s="483" t="s">
        <v>8697</v>
      </c>
    </row>
    <row r="291" spans="1:8">
      <c r="A291" s="483" t="s">
        <v>8870</v>
      </c>
      <c r="E291" s="329">
        <v>1458</v>
      </c>
      <c r="F291" s="329">
        <v>7531</v>
      </c>
      <c r="G291" s="483" t="s">
        <v>8674</v>
      </c>
      <c r="H291" s="483" t="s">
        <v>8871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508" workbookViewId="0">
      <selection activeCell="H3398" sqref="H3398"/>
    </sheetView>
  </sheetViews>
  <sheetFormatPr defaultColWidth="8.88671875" defaultRowHeight="16.2"/>
  <cols>
    <col min="1" max="1" width="12.21875" style="183" customWidth="1"/>
    <col min="2" max="5" width="8.88671875" style="183"/>
    <col min="6" max="6" width="9.44140625" style="183" bestFit="1" customWidth="1"/>
    <col min="7" max="7" width="8.88671875" style="183"/>
    <col min="8" max="8" width="47.21875" style="183" customWidth="1"/>
    <col min="9" max="9" width="8.88671875" style="183"/>
    <col min="10" max="10" width="16.44140625" style="183" bestFit="1" customWidth="1"/>
    <col min="11" max="16384" width="8.88671875" style="183"/>
  </cols>
  <sheetData>
    <row r="1" spans="1:8">
      <c r="A1" s="183" t="s">
        <v>11149</v>
      </c>
      <c r="B1" s="183" t="s">
        <v>11150</v>
      </c>
      <c r="C1" s="183" t="s">
        <v>11151</v>
      </c>
      <c r="D1" s="183" t="s">
        <v>11152</v>
      </c>
      <c r="E1" s="183" t="s">
        <v>11153</v>
      </c>
      <c r="F1" s="183" t="s">
        <v>11154</v>
      </c>
      <c r="G1" s="183" t="s">
        <v>11155</v>
      </c>
      <c r="H1" s="183" t="s">
        <v>11156</v>
      </c>
    </row>
    <row r="2" spans="1:8">
      <c r="D2" s="183">
        <v>331</v>
      </c>
      <c r="H2" s="183" t="s">
        <v>11157</v>
      </c>
    </row>
    <row r="3" spans="1:8">
      <c r="A3" s="183" t="s">
        <v>11158</v>
      </c>
    </row>
    <row r="4" spans="1:8">
      <c r="E4" s="183">
        <v>200</v>
      </c>
      <c r="H4" s="183" t="s">
        <v>11159</v>
      </c>
    </row>
    <row r="5" spans="1:8">
      <c r="E5" s="699" t="s">
        <v>11160</v>
      </c>
      <c r="F5" s="699"/>
      <c r="G5" s="699"/>
    </row>
    <row r="6" spans="1:8">
      <c r="A6" s="183" t="s">
        <v>11161</v>
      </c>
    </row>
    <row r="7" spans="1:8">
      <c r="D7" s="183">
        <v>8503</v>
      </c>
      <c r="H7" s="183" t="s">
        <v>11162</v>
      </c>
    </row>
    <row r="8" spans="1:8">
      <c r="E8" s="183">
        <v>6725</v>
      </c>
      <c r="H8" s="183" t="s">
        <v>11163</v>
      </c>
    </row>
    <row r="9" spans="1:8">
      <c r="E9" s="183">
        <v>1205</v>
      </c>
      <c r="H9" s="183" t="s">
        <v>11164</v>
      </c>
    </row>
    <row r="10" spans="1:8">
      <c r="E10" s="183">
        <v>174</v>
      </c>
      <c r="H10" s="183" t="s">
        <v>11165</v>
      </c>
    </row>
    <row r="11" spans="1:8">
      <c r="E11" s="183">
        <v>399</v>
      </c>
      <c r="H11" s="183" t="s">
        <v>11166</v>
      </c>
    </row>
    <row r="12" spans="1:8">
      <c r="D12" s="183">
        <v>33</v>
      </c>
      <c r="H12" s="183" t="s">
        <v>11167</v>
      </c>
    </row>
    <row r="13" spans="1:8">
      <c r="E13" s="183">
        <v>33</v>
      </c>
      <c r="H13" s="183" t="s">
        <v>11168</v>
      </c>
    </row>
    <row r="15" spans="1:8">
      <c r="A15" s="183" t="s">
        <v>11169</v>
      </c>
    </row>
    <row r="16" spans="1:8">
      <c r="D16" s="183">
        <v>20030</v>
      </c>
      <c r="H16" s="183" t="s">
        <v>11170</v>
      </c>
    </row>
    <row r="17" spans="1:8">
      <c r="E17" s="183">
        <v>20000</v>
      </c>
      <c r="H17" s="183" t="s">
        <v>11171</v>
      </c>
    </row>
    <row r="19" spans="1:8">
      <c r="A19" s="183" t="s">
        <v>11172</v>
      </c>
    </row>
    <row r="20" spans="1:8">
      <c r="D20" s="183">
        <v>150000</v>
      </c>
      <c r="H20" s="183" t="s">
        <v>11170</v>
      </c>
    </row>
    <row r="21" spans="1:8">
      <c r="E21" s="183">
        <v>150000</v>
      </c>
      <c r="H21" s="183" t="s">
        <v>11173</v>
      </c>
    </row>
    <row r="22" spans="1:8">
      <c r="D22" s="183">
        <v>2000</v>
      </c>
      <c r="H22" s="183" t="s">
        <v>11170</v>
      </c>
    </row>
    <row r="23" spans="1:8">
      <c r="E23" s="183">
        <v>40</v>
      </c>
      <c r="H23" s="183" t="s">
        <v>11174</v>
      </c>
    </row>
    <row r="24" spans="1:8">
      <c r="E24" s="699" t="s">
        <v>11175</v>
      </c>
      <c r="F24" s="699"/>
      <c r="G24" s="699"/>
    </row>
    <row r="26" spans="1:8">
      <c r="A26" s="183" t="s">
        <v>11176</v>
      </c>
    </row>
    <row r="27" spans="1:8">
      <c r="E27" s="183">
        <v>73</v>
      </c>
      <c r="H27" s="183" t="s">
        <v>11177</v>
      </c>
    </row>
    <row r="28" spans="1:8">
      <c r="E28" s="183">
        <v>123</v>
      </c>
      <c r="H28" s="183" t="s">
        <v>11178</v>
      </c>
    </row>
    <row r="29" spans="1:8">
      <c r="E29" s="699" t="s">
        <v>11179</v>
      </c>
      <c r="F29" s="699"/>
      <c r="G29" s="699"/>
    </row>
    <row r="31" spans="1:8">
      <c r="A31" s="183" t="s">
        <v>11180</v>
      </c>
    </row>
    <row r="32" spans="1:8">
      <c r="E32" s="183">
        <v>45</v>
      </c>
      <c r="H32" s="183" t="s">
        <v>11181</v>
      </c>
    </row>
    <row r="33" spans="1:9">
      <c r="E33" s="699" t="s">
        <v>11182</v>
      </c>
      <c r="F33" s="699"/>
      <c r="G33" s="699"/>
    </row>
    <row r="35" spans="1:9">
      <c r="A35" s="183" t="s">
        <v>11183</v>
      </c>
    </row>
    <row r="36" spans="1:9">
      <c r="E36" s="183">
        <v>1205</v>
      </c>
      <c r="H36" s="183" t="s">
        <v>11184</v>
      </c>
    </row>
    <row r="37" spans="1:9">
      <c r="E37" s="699" t="s">
        <v>11185</v>
      </c>
      <c r="F37" s="699"/>
      <c r="G37" s="699"/>
    </row>
    <row r="38" spans="1:9">
      <c r="A38" s="183" t="s">
        <v>11186</v>
      </c>
    </row>
    <row r="39" spans="1:9">
      <c r="E39" s="183">
        <v>399</v>
      </c>
      <c r="H39" s="183" t="s">
        <v>11187</v>
      </c>
    </row>
    <row r="40" spans="1:9">
      <c r="E40" s="699" t="s">
        <v>11188</v>
      </c>
      <c r="F40" s="699"/>
      <c r="G40" s="699"/>
    </row>
    <row r="42" spans="1:9">
      <c r="A42" s="183" t="s">
        <v>11189</v>
      </c>
    </row>
    <row r="43" spans="1:9">
      <c r="E43" s="183">
        <v>33</v>
      </c>
      <c r="H43" s="183" t="s">
        <v>11190</v>
      </c>
      <c r="I43" s="183" t="s">
        <v>11191</v>
      </c>
    </row>
    <row r="44" spans="1:9">
      <c r="E44" s="699" t="s">
        <v>11188</v>
      </c>
      <c r="F44" s="699"/>
      <c r="G44" s="699"/>
    </row>
    <row r="46" spans="1:9">
      <c r="A46" s="183" t="s">
        <v>11192</v>
      </c>
    </row>
    <row r="47" spans="1:9">
      <c r="E47" s="183">
        <v>200</v>
      </c>
      <c r="H47" s="183" t="s">
        <v>11193</v>
      </c>
    </row>
    <row r="48" spans="1:9">
      <c r="E48" s="699" t="s">
        <v>11194</v>
      </c>
      <c r="F48" s="699"/>
      <c r="G48" s="699"/>
    </row>
    <row r="50" spans="1:8">
      <c r="A50" s="183" t="s">
        <v>11195</v>
      </c>
    </row>
    <row r="51" spans="1:8">
      <c r="D51" s="183">
        <v>2000</v>
      </c>
      <c r="H51" s="183" t="s">
        <v>11170</v>
      </c>
    </row>
    <row r="52" spans="1:8">
      <c r="E52" s="183">
        <v>300</v>
      </c>
      <c r="H52" s="183" t="s">
        <v>11196</v>
      </c>
    </row>
    <row r="53" spans="1:8">
      <c r="E53" s="183">
        <v>10</v>
      </c>
      <c r="H53" s="183" t="s">
        <v>11197</v>
      </c>
    </row>
    <row r="54" spans="1:8">
      <c r="E54" s="699" t="s">
        <v>11198</v>
      </c>
      <c r="F54" s="699"/>
      <c r="G54" s="699"/>
    </row>
    <row r="56" spans="1:8" s="254" customFormat="1"/>
    <row r="58" spans="1:8">
      <c r="A58" s="183" t="s">
        <v>11199</v>
      </c>
    </row>
    <row r="59" spans="1:8">
      <c r="E59" s="183">
        <v>50</v>
      </c>
      <c r="H59" s="183" t="s">
        <v>11200</v>
      </c>
    </row>
    <row r="60" spans="1:8">
      <c r="E60" s="699" t="s">
        <v>11201</v>
      </c>
      <c r="F60" s="699"/>
      <c r="G60" s="699"/>
    </row>
    <row r="62" spans="1:8">
      <c r="A62" s="183" t="s">
        <v>11202</v>
      </c>
    </row>
    <row r="63" spans="1:8">
      <c r="E63" s="183">
        <v>800</v>
      </c>
      <c r="H63" s="183" t="s">
        <v>11203</v>
      </c>
    </row>
    <row r="64" spans="1:8">
      <c r="E64" s="699" t="s">
        <v>11204</v>
      </c>
      <c r="F64" s="699"/>
      <c r="G64" s="699"/>
    </row>
    <row r="66" spans="1:8">
      <c r="A66" s="183" t="s">
        <v>11205</v>
      </c>
    </row>
    <row r="67" spans="1:8">
      <c r="E67" s="183">
        <v>100</v>
      </c>
      <c r="H67" s="183" t="s">
        <v>11206</v>
      </c>
    </row>
    <row r="68" spans="1:8">
      <c r="E68" s="699" t="s">
        <v>11207</v>
      </c>
      <c r="F68" s="699"/>
      <c r="G68" s="699"/>
    </row>
    <row r="70" spans="1:8">
      <c r="A70" s="183" t="s">
        <v>11208</v>
      </c>
    </row>
    <row r="71" spans="1:8">
      <c r="D71" s="183">
        <v>19062</v>
      </c>
      <c r="H71" s="183" t="s">
        <v>11170</v>
      </c>
    </row>
    <row r="72" spans="1:8">
      <c r="E72" s="183">
        <v>17062</v>
      </c>
      <c r="H72" s="183" t="s">
        <v>11209</v>
      </c>
    </row>
    <row r="73" spans="1:8">
      <c r="E73" s="699" t="s">
        <v>11210</v>
      </c>
      <c r="F73" s="699"/>
      <c r="G73" s="699"/>
    </row>
    <row r="75" spans="1:8">
      <c r="A75" s="183" t="s">
        <v>11211</v>
      </c>
    </row>
    <row r="76" spans="1:8">
      <c r="E76" s="183">
        <v>174</v>
      </c>
      <c r="H76" s="183" t="s">
        <v>11212</v>
      </c>
    </row>
    <row r="77" spans="1:8">
      <c r="E77" s="183">
        <v>399</v>
      </c>
      <c r="H77" s="183" t="s">
        <v>11213</v>
      </c>
    </row>
    <row r="78" spans="1:8">
      <c r="E78" s="699" t="s">
        <v>11214</v>
      </c>
      <c r="F78" s="699"/>
      <c r="G78" s="699"/>
    </row>
    <row r="80" spans="1:8">
      <c r="A80" s="183" t="s">
        <v>11211</v>
      </c>
    </row>
    <row r="81" spans="1:8">
      <c r="D81" s="183">
        <v>8500</v>
      </c>
      <c r="H81" s="183" t="s">
        <v>11170</v>
      </c>
    </row>
    <row r="82" spans="1:8" ht="58.5" customHeight="1">
      <c r="E82" s="183">
        <v>7826</v>
      </c>
      <c r="H82" s="694" t="s">
        <v>11215</v>
      </c>
    </row>
    <row r="83" spans="1:8">
      <c r="E83" s="183">
        <v>220</v>
      </c>
      <c r="H83" s="183" t="s">
        <v>11216</v>
      </c>
    </row>
    <row r="84" spans="1:8">
      <c r="E84" s="699" t="s">
        <v>11217</v>
      </c>
      <c r="F84" s="699"/>
      <c r="G84" s="699"/>
    </row>
    <row r="86" spans="1:8">
      <c r="A86" s="183" t="s">
        <v>11211</v>
      </c>
    </row>
    <row r="87" spans="1:8">
      <c r="E87" s="183">
        <v>1205</v>
      </c>
      <c r="H87" s="183" t="s">
        <v>11218</v>
      </c>
    </row>
    <row r="88" spans="1:8">
      <c r="E88" s="699" t="s">
        <v>11219</v>
      </c>
      <c r="F88" s="699"/>
      <c r="G88" s="699"/>
    </row>
    <row r="90" spans="1:8">
      <c r="A90" s="183" t="s">
        <v>11220</v>
      </c>
    </row>
    <row r="91" spans="1:8">
      <c r="E91" s="183">
        <v>37</v>
      </c>
      <c r="H91" s="183" t="s">
        <v>11221</v>
      </c>
    </row>
    <row r="92" spans="1:8">
      <c r="E92" s="699" t="s">
        <v>11222</v>
      </c>
      <c r="F92" s="699"/>
      <c r="G92" s="699"/>
    </row>
    <row r="94" spans="1:8">
      <c r="A94" s="183" t="s">
        <v>11223</v>
      </c>
    </row>
    <row r="95" spans="1:8">
      <c r="D95" s="183">
        <v>50000</v>
      </c>
      <c r="H95" s="183" t="s">
        <v>11170</v>
      </c>
    </row>
    <row r="96" spans="1:8">
      <c r="E96" s="183">
        <v>50000</v>
      </c>
      <c r="H96" s="183" t="s">
        <v>11224</v>
      </c>
    </row>
    <row r="98" spans="1:8">
      <c r="A98" s="183" t="s">
        <v>11225</v>
      </c>
    </row>
    <row r="99" spans="1:8">
      <c r="E99" s="183">
        <v>9</v>
      </c>
      <c r="H99" s="183" t="s">
        <v>11226</v>
      </c>
    </row>
    <row r="100" spans="1:8">
      <c r="E100" s="699" t="s">
        <v>11227</v>
      </c>
      <c r="F100" s="699"/>
      <c r="G100" s="699"/>
    </row>
    <row r="102" spans="1:8">
      <c r="A102" s="183" t="s">
        <v>11228</v>
      </c>
    </row>
    <row r="103" spans="1:8">
      <c r="E103" s="183">
        <v>100</v>
      </c>
      <c r="H103" s="183" t="s">
        <v>11229</v>
      </c>
    </row>
    <row r="104" spans="1:8">
      <c r="E104" s="699" t="s">
        <v>11230</v>
      </c>
      <c r="F104" s="699"/>
      <c r="G104" s="699"/>
    </row>
    <row r="106" spans="1:8">
      <c r="A106" s="183" t="s">
        <v>11231</v>
      </c>
    </row>
    <row r="107" spans="1:8">
      <c r="E107" s="183">
        <v>67</v>
      </c>
      <c r="H107" s="183" t="s">
        <v>11232</v>
      </c>
    </row>
    <row r="108" spans="1:8">
      <c r="E108" s="183">
        <v>700</v>
      </c>
      <c r="H108" s="183" t="s">
        <v>11233</v>
      </c>
    </row>
    <row r="109" spans="1:8">
      <c r="E109" s="699" t="s">
        <v>11234</v>
      </c>
      <c r="F109" s="699"/>
      <c r="G109" s="699"/>
    </row>
    <row r="111" spans="1:8">
      <c r="A111" s="183" t="s">
        <v>11235</v>
      </c>
    </row>
    <row r="112" spans="1:8">
      <c r="D112" s="183">
        <v>20030</v>
      </c>
      <c r="H112" s="183" t="s">
        <v>11170</v>
      </c>
    </row>
    <row r="113" spans="1:8">
      <c r="E113" s="183">
        <v>20000</v>
      </c>
      <c r="H113" s="183" t="s">
        <v>11236</v>
      </c>
    </row>
    <row r="114" spans="1:8">
      <c r="E114" s="183">
        <v>30</v>
      </c>
      <c r="H114" s="183" t="s">
        <v>11237</v>
      </c>
    </row>
    <row r="115" spans="1:8">
      <c r="E115" s="699" t="s">
        <v>11234</v>
      </c>
      <c r="F115" s="699"/>
      <c r="G115" s="699"/>
    </row>
    <row r="117" spans="1:8">
      <c r="A117" s="183" t="s">
        <v>11238</v>
      </c>
    </row>
    <row r="118" spans="1:8">
      <c r="E118" s="183">
        <v>200</v>
      </c>
      <c r="H118" s="183" t="s">
        <v>11239</v>
      </c>
    </row>
    <row r="119" spans="1:8">
      <c r="E119" s="699" t="s">
        <v>11240</v>
      </c>
      <c r="F119" s="699"/>
      <c r="G119" s="699"/>
    </row>
    <row r="121" spans="1:8">
      <c r="A121" s="183" t="s">
        <v>11241</v>
      </c>
    </row>
    <row r="122" spans="1:8">
      <c r="D122" s="183">
        <v>4000</v>
      </c>
      <c r="H122" s="183" t="s">
        <v>11170</v>
      </c>
    </row>
    <row r="123" spans="1:8">
      <c r="E123" s="183">
        <v>1205</v>
      </c>
      <c r="H123" s="183" t="s">
        <v>11242</v>
      </c>
    </row>
    <row r="124" spans="1:8">
      <c r="E124" s="183">
        <v>35</v>
      </c>
      <c r="H124" s="183" t="s">
        <v>11243</v>
      </c>
    </row>
    <row r="125" spans="1:8">
      <c r="E125" s="183">
        <v>25</v>
      </c>
      <c r="H125" s="183" t="s">
        <v>11244</v>
      </c>
    </row>
    <row r="126" spans="1:8">
      <c r="E126" s="183">
        <v>1000</v>
      </c>
      <c r="H126" s="183" t="s">
        <v>11245</v>
      </c>
    </row>
    <row r="127" spans="1:8">
      <c r="E127" s="699" t="s">
        <v>11246</v>
      </c>
      <c r="F127" s="699"/>
      <c r="G127" s="699"/>
    </row>
    <row r="129" spans="1:8">
      <c r="A129" s="183" t="s">
        <v>11247</v>
      </c>
    </row>
    <row r="130" spans="1:8">
      <c r="E130" s="183">
        <v>500</v>
      </c>
      <c r="H130" s="183" t="s">
        <v>11248</v>
      </c>
    </row>
    <row r="131" spans="1:8">
      <c r="E131" s="699" t="s">
        <v>11249</v>
      </c>
      <c r="F131" s="699"/>
      <c r="G131" s="699"/>
    </row>
    <row r="133" spans="1:8" s="254" customFormat="1"/>
    <row r="135" spans="1:8">
      <c r="A135" s="183" t="s">
        <v>11250</v>
      </c>
    </row>
    <row r="136" spans="1:8">
      <c r="E136" s="183">
        <v>250</v>
      </c>
      <c r="H136" s="183" t="s">
        <v>11251</v>
      </c>
    </row>
    <row r="137" spans="1:8">
      <c r="E137" s="699" t="s">
        <v>11252</v>
      </c>
      <c r="F137" s="699"/>
      <c r="G137" s="699"/>
    </row>
    <row r="139" spans="1:8">
      <c r="A139" s="183" t="s">
        <v>11253</v>
      </c>
    </row>
    <row r="140" spans="1:8">
      <c r="E140" s="183">
        <v>18</v>
      </c>
      <c r="H140" s="183" t="s">
        <v>11254</v>
      </c>
    </row>
    <row r="141" spans="1:8">
      <c r="E141" s="183">
        <v>275</v>
      </c>
      <c r="H141" s="183" t="s">
        <v>11255</v>
      </c>
    </row>
    <row r="142" spans="1:8">
      <c r="E142" s="183">
        <v>169</v>
      </c>
      <c r="H142" s="183" t="s">
        <v>11256</v>
      </c>
    </row>
    <row r="143" spans="1:8">
      <c r="E143" s="699" t="s">
        <v>11257</v>
      </c>
      <c r="F143" s="699"/>
      <c r="G143" s="699"/>
    </row>
    <row r="145" spans="1:8">
      <c r="A145" s="183" t="s">
        <v>11258</v>
      </c>
    </row>
    <row r="146" spans="1:8">
      <c r="C146" s="183">
        <v>12396</v>
      </c>
      <c r="H146" s="183" t="s">
        <v>11259</v>
      </c>
    </row>
    <row r="147" spans="1:8">
      <c r="B147" s="183">
        <v>11340</v>
      </c>
      <c r="H147" s="183" t="s">
        <v>11260</v>
      </c>
    </row>
    <row r="148" spans="1:8">
      <c r="D148" s="183">
        <v>12000</v>
      </c>
      <c r="H148" s="183" t="s">
        <v>11170</v>
      </c>
    </row>
    <row r="149" spans="1:8">
      <c r="E149" s="183">
        <v>10370</v>
      </c>
      <c r="H149" s="183" t="s">
        <v>11261</v>
      </c>
    </row>
    <row r="150" spans="1:8">
      <c r="E150" s="699" t="s">
        <v>11262</v>
      </c>
      <c r="F150" s="699"/>
      <c r="G150" s="699"/>
    </row>
    <row r="152" spans="1:8">
      <c r="A152" s="183" t="s">
        <v>11263</v>
      </c>
    </row>
    <row r="153" spans="1:8">
      <c r="E153" s="183">
        <v>109</v>
      </c>
      <c r="H153" s="183" t="s">
        <v>11264</v>
      </c>
    </row>
    <row r="154" spans="1:8">
      <c r="E154" s="699" t="s">
        <v>11265</v>
      </c>
      <c r="F154" s="699"/>
      <c r="G154" s="699"/>
    </row>
    <row r="156" spans="1:8">
      <c r="A156" s="183" t="s">
        <v>11266</v>
      </c>
    </row>
    <row r="157" spans="1:8">
      <c r="E157" s="183">
        <v>130</v>
      </c>
      <c r="H157" s="183" t="s">
        <v>11267</v>
      </c>
    </row>
    <row r="158" spans="1:8">
      <c r="E158" s="699" t="s">
        <v>11268</v>
      </c>
      <c r="F158" s="699"/>
      <c r="G158" s="699"/>
    </row>
    <row r="159" spans="1:8">
      <c r="E159" s="183">
        <v>159</v>
      </c>
      <c r="H159" s="183" t="s">
        <v>11269</v>
      </c>
    </row>
    <row r="160" spans="1:8">
      <c r="E160" s="183">
        <v>1205</v>
      </c>
      <c r="H160" s="183" t="s">
        <v>11270</v>
      </c>
    </row>
    <row r="161" spans="1:8">
      <c r="E161" s="183">
        <v>798</v>
      </c>
      <c r="H161" s="183" t="s">
        <v>11271</v>
      </c>
    </row>
    <row r="162" spans="1:8">
      <c r="E162" s="699" t="s">
        <v>11272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11273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11274</v>
      </c>
    </row>
    <row r="166" spans="1:8">
      <c r="E166" s="206">
        <v>200</v>
      </c>
      <c r="F166" s="206"/>
      <c r="G166" s="206"/>
      <c r="H166" s="183" t="s">
        <v>11275</v>
      </c>
    </row>
    <row r="167" spans="1:8">
      <c r="E167" s="699"/>
      <c r="F167" s="699"/>
      <c r="G167" s="699"/>
    </row>
    <row r="168" spans="1:8">
      <c r="A168" s="183" t="s">
        <v>11276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11277</v>
      </c>
    </row>
    <row r="170" spans="1:8">
      <c r="E170" s="206">
        <v>145</v>
      </c>
      <c r="F170" s="206"/>
      <c r="G170" s="206"/>
      <c r="H170" s="183" t="s">
        <v>11277</v>
      </c>
    </row>
    <row r="171" spans="1:8">
      <c r="E171" s="206"/>
      <c r="F171" s="206"/>
      <c r="G171" s="206"/>
    </row>
    <row r="172" spans="1:8">
      <c r="A172" s="183" t="s">
        <v>11278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11279</v>
      </c>
    </row>
    <row r="174" spans="1:8">
      <c r="E174" s="699" t="s">
        <v>11280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11278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11281</v>
      </c>
    </row>
    <row r="178" spans="1:8">
      <c r="E178" s="699"/>
      <c r="F178" s="699"/>
      <c r="G178" s="699"/>
    </row>
    <row r="179" spans="1:8">
      <c r="A179" s="183" t="s">
        <v>11282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11283</v>
      </c>
    </row>
    <row r="181" spans="1:8">
      <c r="E181" s="699"/>
      <c r="F181" s="699"/>
      <c r="G181" s="699"/>
    </row>
    <row r="182" spans="1:8">
      <c r="A182" s="183" t="s">
        <v>11284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11285</v>
      </c>
    </row>
    <row r="184" spans="1:8">
      <c r="C184" s="183">
        <v>40120</v>
      </c>
      <c r="E184" s="699"/>
      <c r="F184" s="699"/>
      <c r="G184" s="699"/>
      <c r="H184" s="183" t="s">
        <v>11286</v>
      </c>
    </row>
    <row r="185" spans="1:8">
      <c r="C185" s="183">
        <v>63796</v>
      </c>
      <c r="E185" s="699"/>
      <c r="F185" s="699"/>
      <c r="G185" s="699"/>
      <c r="H185" s="183" t="s">
        <v>11287</v>
      </c>
    </row>
    <row r="186" spans="1:8">
      <c r="E186" s="699"/>
      <c r="F186" s="699"/>
      <c r="G186" s="699"/>
    </row>
    <row r="187" spans="1:8">
      <c r="A187" s="183" t="s">
        <v>11288</v>
      </c>
    </row>
    <row r="188" spans="1:8" ht="48.6">
      <c r="C188" s="183">
        <v>20000</v>
      </c>
      <c r="H188" s="694" t="s">
        <v>11289</v>
      </c>
    </row>
    <row r="189" spans="1:8">
      <c r="E189" s="183">
        <v>30</v>
      </c>
      <c r="H189" s="183" t="s">
        <v>11290</v>
      </c>
    </row>
    <row r="190" spans="1:8">
      <c r="E190" s="699" t="s">
        <v>11194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11170</v>
      </c>
    </row>
    <row r="192" spans="1:8" ht="210.6">
      <c r="E192" s="206">
        <v>39561</v>
      </c>
      <c r="F192" s="206"/>
      <c r="G192" s="206"/>
      <c r="H192" s="694" t="s">
        <v>11291</v>
      </c>
    </row>
    <row r="193" spans="1:8">
      <c r="E193" s="699" t="s">
        <v>11292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11293</v>
      </c>
    </row>
    <row r="196" spans="1:8">
      <c r="C196" s="183">
        <v>15000</v>
      </c>
      <c r="H196" s="183" t="s">
        <v>11294</v>
      </c>
    </row>
    <row r="197" spans="1:8" ht="129.6">
      <c r="B197" s="694" t="s">
        <v>11295</v>
      </c>
      <c r="H197" s="183" t="s">
        <v>11296</v>
      </c>
    </row>
    <row r="199" spans="1:8">
      <c r="A199" s="183" t="s">
        <v>11297</v>
      </c>
    </row>
    <row r="200" spans="1:8">
      <c r="E200" s="183">
        <v>1205</v>
      </c>
      <c r="H200" s="183" t="s">
        <v>11298</v>
      </c>
    </row>
    <row r="201" spans="1:8">
      <c r="E201" s="699" t="s">
        <v>11299</v>
      </c>
      <c r="F201" s="699"/>
      <c r="G201" s="699"/>
    </row>
    <row r="202" spans="1:8">
      <c r="E202" s="699" t="s">
        <v>11300</v>
      </c>
      <c r="F202" s="699"/>
      <c r="G202" s="699"/>
      <c r="H202" s="183" t="s">
        <v>11301</v>
      </c>
    </row>
    <row r="204" spans="1:8">
      <c r="A204" s="183" t="s">
        <v>11302</v>
      </c>
    </row>
    <row r="205" spans="1:8">
      <c r="C205" s="183">
        <v>30000</v>
      </c>
      <c r="H205" s="183" t="s">
        <v>11303</v>
      </c>
    </row>
    <row r="206" spans="1:8">
      <c r="E206" s="183">
        <v>399</v>
      </c>
      <c r="H206" s="183" t="s">
        <v>11304</v>
      </c>
    </row>
    <row r="207" spans="1:8">
      <c r="E207" s="183">
        <v>180</v>
      </c>
      <c r="H207" s="183" t="s">
        <v>11305</v>
      </c>
    </row>
    <row r="208" spans="1:8">
      <c r="E208" s="183">
        <v>185</v>
      </c>
      <c r="H208" s="183" t="s">
        <v>11306</v>
      </c>
    </row>
    <row r="209" spans="1:8">
      <c r="E209" s="699" t="s">
        <v>11307</v>
      </c>
      <c r="F209" s="699"/>
      <c r="G209" s="699"/>
    </row>
    <row r="210" spans="1:8">
      <c r="E210" s="699" t="s">
        <v>11308</v>
      </c>
      <c r="F210" s="699"/>
      <c r="G210" s="699"/>
      <c r="H210" s="183" t="s">
        <v>11309</v>
      </c>
    </row>
    <row r="212" spans="1:8">
      <c r="A212" s="183" t="s">
        <v>11310</v>
      </c>
    </row>
    <row r="213" spans="1:8">
      <c r="E213" s="183">
        <v>145</v>
      </c>
      <c r="H213" s="183" t="s">
        <v>11311</v>
      </c>
    </row>
    <row r="214" spans="1:8">
      <c r="E214" s="183">
        <v>150</v>
      </c>
      <c r="H214" s="183" t="s">
        <v>11311</v>
      </c>
    </row>
    <row r="215" spans="1:8">
      <c r="E215" s="699" t="s">
        <v>11312</v>
      </c>
      <c r="F215" s="699"/>
      <c r="G215" s="699"/>
    </row>
    <row r="217" spans="1:8">
      <c r="A217" s="183" t="s">
        <v>11313</v>
      </c>
    </row>
    <row r="218" spans="1:8">
      <c r="E218" s="183">
        <v>18</v>
      </c>
      <c r="H218" s="183" t="s">
        <v>11314</v>
      </c>
    </row>
    <row r="219" spans="1:8">
      <c r="E219" s="183">
        <v>200</v>
      </c>
      <c r="H219" s="183" t="s">
        <v>11315</v>
      </c>
    </row>
    <row r="220" spans="1:8">
      <c r="E220" s="183">
        <v>600</v>
      </c>
      <c r="H220" s="183" t="s">
        <v>11316</v>
      </c>
    </row>
    <row r="221" spans="1:8">
      <c r="E221" s="699" t="s">
        <v>11317</v>
      </c>
      <c r="F221" s="699"/>
      <c r="G221" s="699"/>
      <c r="H221" s="183" t="s">
        <v>11318</v>
      </c>
    </row>
    <row r="222" spans="1:8">
      <c r="E222" s="699"/>
      <c r="F222" s="699"/>
      <c r="G222" s="699"/>
    </row>
    <row r="223" spans="1:8">
      <c r="A223" s="183" t="s">
        <v>11319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11320</v>
      </c>
    </row>
    <row r="225" spans="1:8">
      <c r="E225" s="206">
        <v>230</v>
      </c>
      <c r="F225" s="206"/>
      <c r="G225" s="206"/>
      <c r="H225" s="183" t="s">
        <v>11320</v>
      </c>
    </row>
    <row r="226" spans="1:8">
      <c r="E226" s="699" t="s">
        <v>11321</v>
      </c>
      <c r="F226" s="699"/>
      <c r="G226" s="699"/>
      <c r="H226" s="183" t="s">
        <v>11322</v>
      </c>
    </row>
    <row r="227" spans="1:8" s="254" customFormat="1">
      <c r="E227" s="700"/>
      <c r="F227" s="700"/>
      <c r="G227" s="700"/>
    </row>
    <row r="228" spans="1:8">
      <c r="A228" s="183" t="s">
        <v>11323</v>
      </c>
    </row>
    <row r="229" spans="1:8">
      <c r="C229" s="183">
        <v>15000</v>
      </c>
      <c r="H229" s="183" t="s">
        <v>11324</v>
      </c>
    </row>
    <row r="231" spans="1:8">
      <c r="A231" s="183" t="s">
        <v>11325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11326</v>
      </c>
    </row>
    <row r="233" spans="1:8">
      <c r="E233" s="206">
        <v>270</v>
      </c>
      <c r="F233" s="206"/>
      <c r="G233" s="206"/>
      <c r="H233" s="183" t="s">
        <v>11326</v>
      </c>
    </row>
    <row r="234" spans="1:8">
      <c r="E234" s="699" t="s">
        <v>11327</v>
      </c>
      <c r="F234" s="699"/>
      <c r="G234" s="699"/>
    </row>
    <row r="236" spans="1:8">
      <c r="A236" s="183" t="s">
        <v>11328</v>
      </c>
    </row>
    <row r="237" spans="1:8">
      <c r="D237" s="183">
        <v>7000</v>
      </c>
      <c r="H237" s="183" t="s">
        <v>11170</v>
      </c>
    </row>
    <row r="238" spans="1:8">
      <c r="E238" s="183">
        <v>2000</v>
      </c>
      <c r="H238" s="183" t="s">
        <v>11329</v>
      </c>
    </row>
    <row r="239" spans="1:8">
      <c r="E239" s="699" t="s">
        <v>11330</v>
      </c>
      <c r="F239" s="699"/>
      <c r="G239" s="699"/>
    </row>
    <row r="241" spans="1:8">
      <c r="A241" s="183" t="s">
        <v>11331</v>
      </c>
    </row>
    <row r="242" spans="1:8">
      <c r="D242" s="183">
        <v>53000</v>
      </c>
      <c r="H242" s="183" t="s">
        <v>11170</v>
      </c>
    </row>
    <row r="243" spans="1:8">
      <c r="E243" s="183">
        <v>18234</v>
      </c>
      <c r="H243" s="183" t="s">
        <v>11332</v>
      </c>
    </row>
    <row r="244" spans="1:8">
      <c r="E244" s="183">
        <v>20758</v>
      </c>
      <c r="H244" s="183" t="s">
        <v>11333</v>
      </c>
    </row>
    <row r="245" spans="1:8">
      <c r="E245" s="183">
        <v>13614</v>
      </c>
      <c r="H245" s="183" t="s">
        <v>11334</v>
      </c>
    </row>
    <row r="246" spans="1:8">
      <c r="E246" s="699" t="s">
        <v>11335</v>
      </c>
      <c r="F246" s="699"/>
      <c r="G246" s="699"/>
    </row>
    <row r="248" spans="1:8">
      <c r="A248" s="183" t="s">
        <v>11336</v>
      </c>
    </row>
    <row r="249" spans="1:8">
      <c r="E249" s="183">
        <v>1812</v>
      </c>
      <c r="H249" s="183" t="s">
        <v>11337</v>
      </c>
    </row>
    <row r="250" spans="1:8">
      <c r="E250" s="183">
        <v>399</v>
      </c>
      <c r="H250" s="183" t="s">
        <v>11338</v>
      </c>
    </row>
    <row r="251" spans="1:8">
      <c r="E251" s="699" t="s">
        <v>11339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11340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11341</v>
      </c>
    </row>
    <row r="255" spans="1:8">
      <c r="E255" s="699" t="s">
        <v>11342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11343</v>
      </c>
    </row>
    <row r="258" spans="1:8">
      <c r="E258" s="183">
        <v>130</v>
      </c>
      <c r="H258" s="183" t="s">
        <v>11344</v>
      </c>
    </row>
    <row r="259" spans="1:8">
      <c r="E259" s="699" t="s">
        <v>11345</v>
      </c>
      <c r="F259" s="699"/>
      <c r="G259" s="699"/>
    </row>
    <row r="261" spans="1:8">
      <c r="A261" s="183" t="s">
        <v>11346</v>
      </c>
    </row>
    <row r="262" spans="1:8">
      <c r="E262" s="183">
        <v>140</v>
      </c>
      <c r="H262" s="183" t="s">
        <v>11347</v>
      </c>
    </row>
    <row r="263" spans="1:8">
      <c r="E263" s="183">
        <v>130</v>
      </c>
      <c r="H263" s="183" t="s">
        <v>11347</v>
      </c>
    </row>
    <row r="264" spans="1:8">
      <c r="E264" s="699" t="s">
        <v>11348</v>
      </c>
      <c r="F264" s="699"/>
      <c r="G264" s="699"/>
    </row>
    <row r="266" spans="1:8">
      <c r="A266" s="183" t="s">
        <v>11349</v>
      </c>
    </row>
    <row r="267" spans="1:8">
      <c r="E267" s="183">
        <v>1205</v>
      </c>
      <c r="H267" s="183" t="s">
        <v>11350</v>
      </c>
    </row>
    <row r="268" spans="1:8">
      <c r="E268" s="699" t="s">
        <v>11351</v>
      </c>
      <c r="F268" s="699"/>
      <c r="G268" s="699"/>
    </row>
    <row r="270" spans="1:8">
      <c r="A270" s="183" t="s">
        <v>11352</v>
      </c>
    </row>
    <row r="271" spans="1:8">
      <c r="E271" s="183">
        <v>200</v>
      </c>
      <c r="H271" s="183" t="s">
        <v>11353</v>
      </c>
    </row>
    <row r="272" spans="1:8">
      <c r="E272" s="699"/>
      <c r="F272" s="699"/>
      <c r="G272" s="699"/>
    </row>
    <row r="274" spans="1:8">
      <c r="A274" s="183" t="s">
        <v>11354</v>
      </c>
    </row>
    <row r="275" spans="1:8">
      <c r="C275" s="183">
        <v>15000</v>
      </c>
      <c r="H275" s="183" t="s">
        <v>11355</v>
      </c>
    </row>
    <row r="277" spans="1:8">
      <c r="A277" s="183" t="s">
        <v>11356</v>
      </c>
    </row>
    <row r="278" spans="1:8">
      <c r="E278" s="183">
        <v>1583</v>
      </c>
      <c r="H278" s="183" t="s">
        <v>11357</v>
      </c>
    </row>
    <row r="279" spans="1:8">
      <c r="E279" s="699" t="s">
        <v>11358</v>
      </c>
      <c r="F279" s="699"/>
      <c r="G279" s="699"/>
    </row>
    <row r="281" spans="1:8">
      <c r="A281" s="183" t="s">
        <v>11359</v>
      </c>
    </row>
    <row r="282" spans="1:8">
      <c r="C282" s="183">
        <v>19536</v>
      </c>
      <c r="H282" s="183" t="s">
        <v>11360</v>
      </c>
    </row>
    <row r="283" spans="1:8">
      <c r="D283" s="183">
        <v>5000</v>
      </c>
      <c r="H283" s="183" t="s">
        <v>11361</v>
      </c>
    </row>
    <row r="284" spans="1:8">
      <c r="E284" s="699" t="s">
        <v>11362</v>
      </c>
      <c r="F284" s="699"/>
      <c r="G284" s="699"/>
    </row>
    <row r="286" spans="1:8">
      <c r="A286" s="183" t="s">
        <v>11363</v>
      </c>
      <c r="E286" s="183">
        <v>250</v>
      </c>
      <c r="H286" s="183" t="s">
        <v>11364</v>
      </c>
    </row>
    <row r="287" spans="1:8">
      <c r="E287" s="183">
        <v>250</v>
      </c>
      <c r="H287" s="183" t="s">
        <v>11364</v>
      </c>
    </row>
    <row r="288" spans="1:8">
      <c r="E288" s="699" t="s">
        <v>11365</v>
      </c>
      <c r="F288" s="699"/>
      <c r="G288" s="699"/>
    </row>
    <row r="290" spans="1:8">
      <c r="A290" s="183" t="s">
        <v>11366</v>
      </c>
    </row>
    <row r="291" spans="1:8">
      <c r="C291" s="183">
        <v>39756</v>
      </c>
      <c r="H291" s="183" t="s">
        <v>11367</v>
      </c>
    </row>
    <row r="293" spans="1:8">
      <c r="A293" s="183" t="s">
        <v>11368</v>
      </c>
    </row>
    <row r="294" spans="1:8">
      <c r="C294" s="183">
        <v>15000</v>
      </c>
      <c r="H294" s="183" t="s">
        <v>11369</v>
      </c>
    </row>
    <row r="296" spans="1:8">
      <c r="A296" s="183" t="s">
        <v>11368</v>
      </c>
    </row>
    <row r="297" spans="1:8">
      <c r="E297" s="183">
        <v>1205</v>
      </c>
      <c r="H297" s="183" t="s">
        <v>11370</v>
      </c>
    </row>
    <row r="298" spans="1:8">
      <c r="E298" s="183">
        <v>1205</v>
      </c>
      <c r="H298" s="183" t="s">
        <v>11371</v>
      </c>
    </row>
    <row r="299" spans="1:8">
      <c r="E299" s="699" t="s">
        <v>11372</v>
      </c>
      <c r="F299" s="699"/>
      <c r="G299" s="699"/>
    </row>
    <row r="300" spans="1:8">
      <c r="E300" s="699" t="s">
        <v>11373</v>
      </c>
      <c r="F300" s="699"/>
      <c r="G300" s="699"/>
      <c r="H300" s="183" t="s">
        <v>11374</v>
      </c>
    </row>
    <row r="301" spans="1:8">
      <c r="E301" s="699"/>
      <c r="F301" s="699"/>
      <c r="G301" s="699"/>
    </row>
    <row r="302" spans="1:8">
      <c r="A302" s="183" t="s">
        <v>11375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11376</v>
      </c>
    </row>
    <row r="305" spans="1:8">
      <c r="A305" s="183" t="s">
        <v>11377</v>
      </c>
      <c r="D305" s="183">
        <v>9600</v>
      </c>
      <c r="H305" s="183" t="s">
        <v>11378</v>
      </c>
    </row>
    <row r="306" spans="1:8">
      <c r="E306" s="699" t="s">
        <v>11379</v>
      </c>
      <c r="F306" s="699"/>
      <c r="G306" s="699"/>
    </row>
    <row r="308" spans="1:8">
      <c r="A308" s="183" t="s">
        <v>11377</v>
      </c>
      <c r="E308" s="183">
        <v>1583</v>
      </c>
      <c r="H308" s="183" t="s">
        <v>11380</v>
      </c>
    </row>
    <row r="309" spans="1:8">
      <c r="E309" s="183">
        <v>3</v>
      </c>
      <c r="H309" s="183" t="s">
        <v>11381</v>
      </c>
    </row>
    <row r="310" spans="1:8">
      <c r="E310" s="699" t="s">
        <v>11382</v>
      </c>
      <c r="F310" s="699"/>
      <c r="G310" s="699"/>
    </row>
    <row r="312" spans="1:8">
      <c r="A312" s="183" t="s">
        <v>11383</v>
      </c>
      <c r="E312" s="183">
        <v>50</v>
      </c>
      <c r="H312" s="183" t="s">
        <v>11384</v>
      </c>
    </row>
    <row r="313" spans="1:8">
      <c r="E313" s="183">
        <v>70</v>
      </c>
      <c r="H313" s="183" t="s">
        <v>11385</v>
      </c>
    </row>
    <row r="314" spans="1:8">
      <c r="E314" s="699" t="s">
        <v>11386</v>
      </c>
      <c r="F314" s="699"/>
      <c r="G314" s="699"/>
    </row>
    <row r="316" spans="1:8">
      <c r="A316" s="183" t="s">
        <v>11387</v>
      </c>
    </row>
    <row r="317" spans="1:8">
      <c r="E317" s="183">
        <v>50</v>
      </c>
      <c r="H317" s="183" t="s">
        <v>11388</v>
      </c>
    </row>
    <row r="318" spans="1:8">
      <c r="E318" s="183">
        <v>798</v>
      </c>
      <c r="H318" s="183" t="s">
        <v>11389</v>
      </c>
    </row>
    <row r="319" spans="1:8">
      <c r="E319" s="699" t="s">
        <v>11390</v>
      </c>
      <c r="F319" s="699"/>
      <c r="G319" s="699"/>
    </row>
    <row r="321" spans="1:8">
      <c r="A321" s="183" t="s">
        <v>11391</v>
      </c>
    </row>
    <row r="322" spans="1:8">
      <c r="C322" s="183">
        <v>7000</v>
      </c>
      <c r="H322" s="183" t="s">
        <v>11392</v>
      </c>
    </row>
    <row r="324" spans="1:8">
      <c r="A324" s="183" t="s">
        <v>11393</v>
      </c>
    </row>
    <row r="325" spans="1:8">
      <c r="E325" s="183">
        <v>5000</v>
      </c>
      <c r="H325" s="183" t="s">
        <v>11394</v>
      </c>
    </row>
    <row r="326" spans="1:8">
      <c r="E326" s="699" t="s">
        <v>11395</v>
      </c>
      <c r="F326" s="699"/>
      <c r="G326" s="699"/>
    </row>
    <row r="328" spans="1:8">
      <c r="A328" s="183" t="s">
        <v>11393</v>
      </c>
    </row>
    <row r="329" spans="1:8">
      <c r="E329" s="183">
        <v>1000</v>
      </c>
      <c r="H329" s="183" t="s">
        <v>11396</v>
      </c>
    </row>
    <row r="330" spans="1:8">
      <c r="E330" s="699" t="s">
        <v>11397</v>
      </c>
      <c r="F330" s="699"/>
      <c r="G330" s="699"/>
    </row>
    <row r="332" spans="1:8">
      <c r="A332" s="183" t="s">
        <v>11398</v>
      </c>
    </row>
    <row r="333" spans="1:8">
      <c r="E333" s="183">
        <v>399</v>
      </c>
      <c r="H333" s="183" t="s">
        <v>11399</v>
      </c>
    </row>
    <row r="334" spans="1:8">
      <c r="E334" s="699" t="s">
        <v>11400</v>
      </c>
      <c r="F334" s="699"/>
      <c r="G334" s="699"/>
    </row>
    <row r="336" spans="1:8">
      <c r="A336" s="183" t="s">
        <v>11401</v>
      </c>
    </row>
    <row r="337" spans="1:8">
      <c r="E337" s="183">
        <v>90</v>
      </c>
      <c r="H337" s="183" t="s">
        <v>11402</v>
      </c>
    </row>
    <row r="338" spans="1:8">
      <c r="E338" s="699" t="s">
        <v>11403</v>
      </c>
      <c r="F338" s="699"/>
      <c r="G338" s="699"/>
    </row>
    <row r="340" spans="1:8">
      <c r="A340" s="183" t="s">
        <v>11404</v>
      </c>
    </row>
    <row r="341" spans="1:8">
      <c r="E341" s="183">
        <v>276</v>
      </c>
      <c r="H341" s="183" t="s">
        <v>11405</v>
      </c>
    </row>
    <row r="342" spans="1:8">
      <c r="E342" s="699" t="s">
        <v>11406</v>
      </c>
      <c r="F342" s="699"/>
      <c r="G342" s="699"/>
    </row>
    <row r="344" spans="1:8">
      <c r="A344" s="183" t="s">
        <v>11407</v>
      </c>
    </row>
    <row r="345" spans="1:8">
      <c r="C345" s="183">
        <v>15000</v>
      </c>
      <c r="H345" s="183" t="s">
        <v>11408</v>
      </c>
    </row>
    <row r="347" spans="1:8">
      <c r="A347" s="183" t="s">
        <v>11407</v>
      </c>
    </row>
    <row r="348" spans="1:8">
      <c r="C348" s="183">
        <v>40000</v>
      </c>
      <c r="H348" s="183" t="s">
        <v>11409</v>
      </c>
    </row>
    <row r="350" spans="1:8">
      <c r="A350" s="183" t="s">
        <v>11407</v>
      </c>
    </row>
    <row r="351" spans="1:8" ht="113.4">
      <c r="B351" s="183">
        <v>97905</v>
      </c>
      <c r="H351" s="694" t="s">
        <v>11410</v>
      </c>
    </row>
    <row r="353" spans="1:8">
      <c r="A353" s="183" t="s">
        <v>11411</v>
      </c>
    </row>
    <row r="354" spans="1:8">
      <c r="C354" s="183">
        <v>63796</v>
      </c>
      <c r="H354" s="183" t="s">
        <v>11412</v>
      </c>
    </row>
    <row r="355" spans="1:8">
      <c r="C355" s="183">
        <v>29000</v>
      </c>
      <c r="H355" s="183" t="s">
        <v>11413</v>
      </c>
    </row>
    <row r="356" spans="1:8">
      <c r="C356" s="183">
        <v>23536</v>
      </c>
      <c r="H356" s="183" t="s">
        <v>11414</v>
      </c>
    </row>
    <row r="357" spans="1:8">
      <c r="C357" s="183">
        <v>13002</v>
      </c>
      <c r="H357" s="183" t="s">
        <v>11415</v>
      </c>
    </row>
    <row r="359" spans="1:8">
      <c r="A359" s="183" t="s">
        <v>11416</v>
      </c>
    </row>
    <row r="360" spans="1:8">
      <c r="D360" s="183">
        <v>10000</v>
      </c>
      <c r="H360" s="183" t="s">
        <v>11417</v>
      </c>
    </row>
    <row r="361" spans="1:8">
      <c r="E361" s="183">
        <v>3844</v>
      </c>
      <c r="H361" s="183" t="s">
        <v>11418</v>
      </c>
    </row>
    <row r="362" spans="1:8">
      <c r="E362" s="183">
        <v>1583</v>
      </c>
      <c r="H362" s="183" t="s">
        <v>11419</v>
      </c>
    </row>
    <row r="363" spans="1:8">
      <c r="E363" s="183">
        <v>1583</v>
      </c>
      <c r="H363" s="183" t="s">
        <v>11420</v>
      </c>
    </row>
    <row r="364" spans="1:8">
      <c r="E364" s="183">
        <v>9</v>
      </c>
      <c r="H364" s="183" t="s">
        <v>11421</v>
      </c>
    </row>
    <row r="365" spans="1:8">
      <c r="E365" s="183">
        <v>17</v>
      </c>
      <c r="H365" s="183" t="s">
        <v>11422</v>
      </c>
    </row>
    <row r="366" spans="1:8">
      <c r="E366" s="699" t="s">
        <v>11423</v>
      </c>
      <c r="F366" s="699"/>
      <c r="G366" s="699"/>
    </row>
    <row r="368" spans="1:8">
      <c r="A368" s="183" t="s">
        <v>11424</v>
      </c>
    </row>
    <row r="369" spans="1:8">
      <c r="E369" s="183">
        <v>200</v>
      </c>
      <c r="H369" s="183" t="s">
        <v>11425</v>
      </c>
    </row>
    <row r="370" spans="1:8">
      <c r="E370" s="699" t="s">
        <v>11426</v>
      </c>
      <c r="F370" s="699"/>
      <c r="G370" s="699"/>
    </row>
    <row r="372" spans="1:8">
      <c r="A372" s="183" t="s">
        <v>11427</v>
      </c>
    </row>
    <row r="373" spans="1:8">
      <c r="E373" s="183">
        <v>114</v>
      </c>
      <c r="H373" s="183" t="s">
        <v>11428</v>
      </c>
    </row>
    <row r="374" spans="1:8">
      <c r="E374" s="699" t="s">
        <v>11429</v>
      </c>
      <c r="F374" s="699"/>
      <c r="G374" s="699"/>
    </row>
    <row r="376" spans="1:8">
      <c r="A376" s="183" t="s">
        <v>11430</v>
      </c>
    </row>
    <row r="377" spans="1:8">
      <c r="E377" s="183">
        <v>1205</v>
      </c>
      <c r="H377" s="183" t="s">
        <v>11431</v>
      </c>
    </row>
    <row r="378" spans="1:8">
      <c r="E378" s="699" t="s">
        <v>11432</v>
      </c>
      <c r="F378" s="699"/>
      <c r="G378" s="699"/>
    </row>
    <row r="380" spans="1:8">
      <c r="A380" s="183" t="s">
        <v>11430</v>
      </c>
    </row>
    <row r="381" spans="1:8">
      <c r="C381" s="183">
        <v>23767</v>
      </c>
      <c r="H381" s="183" t="s">
        <v>11433</v>
      </c>
    </row>
    <row r="383" spans="1:8">
      <c r="A383" s="183" t="s">
        <v>11434</v>
      </c>
    </row>
    <row r="384" spans="1:8">
      <c r="E384" s="183">
        <v>2400</v>
      </c>
      <c r="H384" s="183" t="s">
        <v>11435</v>
      </c>
    </row>
    <row r="385" spans="1:8">
      <c r="E385" s="699" t="s">
        <v>11436</v>
      </c>
      <c r="F385" s="699"/>
      <c r="G385" s="699"/>
    </row>
    <row r="387" spans="1:8">
      <c r="A387" s="183" t="s">
        <v>11437</v>
      </c>
    </row>
    <row r="388" spans="1:8">
      <c r="E388" s="183">
        <v>130</v>
      </c>
      <c r="H388" s="183" t="s">
        <v>11438</v>
      </c>
    </row>
    <row r="389" spans="1:8">
      <c r="E389" s="699" t="s">
        <v>11439</v>
      </c>
      <c r="F389" s="699"/>
      <c r="G389" s="699"/>
    </row>
    <row r="391" spans="1:8">
      <c r="A391" s="183" t="s">
        <v>11440</v>
      </c>
    </row>
    <row r="392" spans="1:8">
      <c r="B392" s="183">
        <v>16380</v>
      </c>
      <c r="H392" s="183" t="s">
        <v>11441</v>
      </c>
    </row>
    <row r="393" spans="1:8">
      <c r="B393" s="183">
        <v>4725</v>
      </c>
      <c r="H393" s="183" t="s">
        <v>11442</v>
      </c>
    </row>
    <row r="394" spans="1:8">
      <c r="B394" s="183">
        <v>11340</v>
      </c>
      <c r="H394" s="183" t="s">
        <v>11443</v>
      </c>
    </row>
    <row r="395" spans="1:8">
      <c r="B395" s="183">
        <v>9450</v>
      </c>
      <c r="H395" s="183" t="s">
        <v>11444</v>
      </c>
    </row>
    <row r="396" spans="1:8">
      <c r="B396" s="183">
        <v>14175</v>
      </c>
      <c r="H396" s="183" t="s">
        <v>11445</v>
      </c>
    </row>
    <row r="397" spans="1:8">
      <c r="B397" s="183">
        <v>14175</v>
      </c>
      <c r="H397" s="183" t="s">
        <v>11446</v>
      </c>
    </row>
    <row r="399" spans="1:8">
      <c r="A399" s="183" t="s">
        <v>11447</v>
      </c>
    </row>
    <row r="400" spans="1:8">
      <c r="E400" s="183">
        <v>320</v>
      </c>
      <c r="H400" s="183" t="s">
        <v>11448</v>
      </c>
    </row>
    <row r="401" spans="1:8">
      <c r="E401" s="699" t="s">
        <v>11449</v>
      </c>
      <c r="F401" s="699"/>
      <c r="G401" s="699"/>
    </row>
    <row r="403" spans="1:8">
      <c r="A403" s="183" t="s">
        <v>11450</v>
      </c>
    </row>
    <row r="404" spans="1:8">
      <c r="B404" s="183">
        <v>12600</v>
      </c>
      <c r="H404" s="183" t="s">
        <v>11451</v>
      </c>
    </row>
    <row r="405" spans="1:8">
      <c r="B405" s="183">
        <v>11340</v>
      </c>
      <c r="H405" s="183" t="s">
        <v>11452</v>
      </c>
    </row>
    <row r="406" spans="1:8">
      <c r="B406" s="183">
        <v>10800</v>
      </c>
      <c r="H406" s="183" t="s">
        <v>11453</v>
      </c>
    </row>
    <row r="407" spans="1:8">
      <c r="B407" s="183">
        <v>14175</v>
      </c>
      <c r="H407" s="183" t="s">
        <v>11454</v>
      </c>
    </row>
    <row r="408" spans="1:8">
      <c r="B408" s="183">
        <v>14175</v>
      </c>
      <c r="H408" s="183" t="s">
        <v>11455</v>
      </c>
    </row>
    <row r="410" spans="1:8">
      <c r="A410" s="183" t="s">
        <v>11456</v>
      </c>
    </row>
    <row r="411" spans="1:8">
      <c r="C411" s="183">
        <v>15000</v>
      </c>
      <c r="H411" s="183" t="s">
        <v>11457</v>
      </c>
    </row>
    <row r="413" spans="1:8">
      <c r="A413" s="183" t="s">
        <v>11456</v>
      </c>
    </row>
    <row r="414" spans="1:8">
      <c r="E414" s="183">
        <v>18</v>
      </c>
      <c r="H414" s="183" t="s">
        <v>11458</v>
      </c>
    </row>
    <row r="415" spans="1:8">
      <c r="E415" s="699" t="s">
        <v>11459</v>
      </c>
      <c r="F415" s="699"/>
      <c r="G415" s="699"/>
    </row>
    <row r="417" spans="1:8">
      <c r="A417" s="183" t="s">
        <v>11460</v>
      </c>
    </row>
    <row r="418" spans="1:8">
      <c r="E418" s="183">
        <v>110</v>
      </c>
      <c r="H418" s="183" t="s">
        <v>11461</v>
      </c>
    </row>
    <row r="419" spans="1:8">
      <c r="E419" s="699" t="s">
        <v>11462</v>
      </c>
      <c r="F419" s="699"/>
      <c r="G419" s="699"/>
    </row>
    <row r="421" spans="1:8">
      <c r="A421" s="183" t="s">
        <v>11463</v>
      </c>
    </row>
    <row r="422" spans="1:8">
      <c r="C422" s="183">
        <v>36000</v>
      </c>
      <c r="H422" s="183" t="s">
        <v>11464</v>
      </c>
    </row>
    <row r="423" spans="1:8">
      <c r="C423" s="183">
        <v>63796</v>
      </c>
      <c r="H423" s="183" t="s">
        <v>11465</v>
      </c>
    </row>
    <row r="424" spans="1:8">
      <c r="C424" s="183">
        <v>23538</v>
      </c>
      <c r="H424" s="183" t="s">
        <v>11466</v>
      </c>
    </row>
    <row r="425" spans="1:8">
      <c r="C425" s="183">
        <v>5000</v>
      </c>
      <c r="H425" s="183" t="s">
        <v>11467</v>
      </c>
    </row>
    <row r="426" spans="1:8">
      <c r="D426" s="183">
        <v>5000</v>
      </c>
      <c r="H426" s="183" t="s">
        <v>11467</v>
      </c>
    </row>
    <row r="427" spans="1:8">
      <c r="E427" s="699" t="s">
        <v>11468</v>
      </c>
      <c r="F427" s="699"/>
      <c r="G427" s="699"/>
    </row>
    <row r="429" spans="1:8">
      <c r="A429" s="183" t="s">
        <v>11469</v>
      </c>
    </row>
    <row r="430" spans="1:8">
      <c r="E430" s="183">
        <v>350</v>
      </c>
      <c r="H430" s="183" t="s">
        <v>11470</v>
      </c>
    </row>
    <row r="431" spans="1:8">
      <c r="E431" s="699" t="s">
        <v>11471</v>
      </c>
      <c r="F431" s="699"/>
      <c r="G431" s="699"/>
    </row>
    <row r="433" spans="1:8">
      <c r="A433" s="183" t="s">
        <v>11469</v>
      </c>
    </row>
    <row r="434" spans="1:8">
      <c r="C434" s="183">
        <v>18560</v>
      </c>
      <c r="H434" s="183" t="s">
        <v>11472</v>
      </c>
    </row>
    <row r="436" spans="1:8">
      <c r="A436" s="183" t="s">
        <v>11473</v>
      </c>
    </row>
    <row r="437" spans="1:8">
      <c r="E437" s="183">
        <v>18560</v>
      </c>
      <c r="H437" s="183" t="s">
        <v>11474</v>
      </c>
    </row>
    <row r="438" spans="1:8">
      <c r="E438" s="699" t="s">
        <v>11471</v>
      </c>
      <c r="F438" s="699"/>
      <c r="G438" s="699"/>
    </row>
    <row r="440" spans="1:8">
      <c r="A440" s="183" t="s">
        <v>11473</v>
      </c>
    </row>
    <row r="441" spans="1:8">
      <c r="E441" s="183">
        <v>200</v>
      </c>
      <c r="H441" s="183" t="s">
        <v>11475</v>
      </c>
    </row>
    <row r="442" spans="1:8">
      <c r="E442" s="699" t="s">
        <v>11476</v>
      </c>
      <c r="F442" s="699"/>
      <c r="G442" s="699"/>
    </row>
    <row r="444" spans="1:8">
      <c r="A444" s="183" t="s">
        <v>11473</v>
      </c>
    </row>
    <row r="445" spans="1:8">
      <c r="E445" s="183">
        <v>1205</v>
      </c>
      <c r="H445" s="183" t="s">
        <v>11477</v>
      </c>
    </row>
    <row r="446" spans="1:8">
      <c r="E446" s="699" t="s">
        <v>11478</v>
      </c>
      <c r="F446" s="699"/>
      <c r="G446" s="699"/>
    </row>
    <row r="448" spans="1:8">
      <c r="A448" s="183" t="s">
        <v>11479</v>
      </c>
    </row>
    <row r="449" spans="1:8">
      <c r="C449" s="183">
        <v>6000</v>
      </c>
      <c r="H449" s="183" t="s">
        <v>11480</v>
      </c>
    </row>
    <row r="451" spans="1:8">
      <c r="A451" s="183" t="s">
        <v>11479</v>
      </c>
    </row>
    <row r="452" spans="1:8">
      <c r="E452" s="183">
        <v>99</v>
      </c>
      <c r="H452" s="183" t="s">
        <v>11481</v>
      </c>
    </row>
    <row r="453" spans="1:8">
      <c r="E453" s="699" t="s">
        <v>11482</v>
      </c>
      <c r="F453" s="699"/>
      <c r="G453" s="699"/>
    </row>
    <row r="455" spans="1:8">
      <c r="A455" s="183" t="s">
        <v>11479</v>
      </c>
    </row>
    <row r="456" spans="1:8">
      <c r="E456" s="183">
        <v>1583</v>
      </c>
      <c r="H456" s="183" t="s">
        <v>11483</v>
      </c>
    </row>
    <row r="457" spans="1:8">
      <c r="E457" s="699" t="s">
        <v>11484</v>
      </c>
      <c r="F457" s="699"/>
      <c r="G457" s="699"/>
    </row>
    <row r="459" spans="1:8">
      <c r="A459" s="183" t="s">
        <v>11485</v>
      </c>
    </row>
    <row r="460" spans="1:8">
      <c r="E460" s="183">
        <v>399</v>
      </c>
      <c r="H460" s="183" t="s">
        <v>11486</v>
      </c>
    </row>
    <row r="461" spans="1:8">
      <c r="E461" s="183">
        <v>399</v>
      </c>
      <c r="H461" s="183" t="s">
        <v>11487</v>
      </c>
    </row>
    <row r="462" spans="1:8">
      <c r="E462" s="699" t="s">
        <v>11488</v>
      </c>
      <c r="F462" s="699"/>
      <c r="G462" s="699"/>
    </row>
    <row r="464" spans="1:8">
      <c r="A464" s="183" t="s">
        <v>11489</v>
      </c>
    </row>
    <row r="465" spans="1:8">
      <c r="E465" s="183">
        <v>109</v>
      </c>
      <c r="H465" s="183" t="s">
        <v>11264</v>
      </c>
    </row>
    <row r="466" spans="1:8">
      <c r="E466" s="699" t="s">
        <v>11490</v>
      </c>
      <c r="F466" s="699"/>
      <c r="G466" s="699"/>
    </row>
    <row r="468" spans="1:8">
      <c r="A468" s="183" t="s">
        <v>11491</v>
      </c>
    </row>
    <row r="469" spans="1:8">
      <c r="C469" s="183">
        <v>2639</v>
      </c>
      <c r="H469" s="183" t="s">
        <v>11492</v>
      </c>
    </row>
    <row r="471" spans="1:8">
      <c r="A471" s="183" t="s">
        <v>11493</v>
      </c>
    </row>
    <row r="472" spans="1:8">
      <c r="E472" s="183">
        <v>104</v>
      </c>
      <c r="H472" s="183" t="s">
        <v>11494</v>
      </c>
    </row>
    <row r="473" spans="1:8">
      <c r="E473" s="183">
        <v>20</v>
      </c>
      <c r="H473" s="183" t="s">
        <v>11495</v>
      </c>
    </row>
    <row r="474" spans="1:8">
      <c r="E474" s="699" t="s">
        <v>11496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11497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11498</v>
      </c>
    </row>
    <row r="478" spans="1:8">
      <c r="E478" s="699" t="s">
        <v>11499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11500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11501</v>
      </c>
    </row>
    <row r="482" spans="1:8">
      <c r="E482" s="699" t="s">
        <v>11502</v>
      </c>
      <c r="F482" s="699"/>
      <c r="G482" s="699"/>
    </row>
    <row r="484" spans="1:8">
      <c r="A484" s="183" t="s">
        <v>11500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11503</v>
      </c>
    </row>
    <row r="486" spans="1:8">
      <c r="E486" s="701">
        <v>205</v>
      </c>
      <c r="F486" s="701"/>
      <c r="G486" s="701"/>
      <c r="H486" s="183" t="s">
        <v>11504</v>
      </c>
    </row>
    <row r="487" spans="1:8">
      <c r="E487" s="699" t="s">
        <v>11505</v>
      </c>
      <c r="F487" s="699"/>
      <c r="G487" s="699"/>
    </row>
    <row r="489" spans="1:8">
      <c r="A489" s="183" t="s">
        <v>11506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11507</v>
      </c>
    </row>
    <row r="491" spans="1:8">
      <c r="E491" s="701">
        <v>105</v>
      </c>
      <c r="F491" s="701"/>
      <c r="G491" s="701"/>
      <c r="H491" s="183" t="s">
        <v>11508</v>
      </c>
    </row>
    <row r="492" spans="1:8">
      <c r="E492" s="699" t="s">
        <v>11509</v>
      </c>
      <c r="F492" s="699"/>
      <c r="G492" s="699"/>
    </row>
    <row r="494" spans="1:8">
      <c r="A494" s="183" t="s">
        <v>11510</v>
      </c>
    </row>
    <row r="495" spans="1:8">
      <c r="C495" s="183">
        <v>15000</v>
      </c>
      <c r="H495" s="183" t="s">
        <v>11511</v>
      </c>
    </row>
    <row r="497" spans="1:8">
      <c r="A497" s="183" t="s">
        <v>11512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11513</v>
      </c>
    </row>
    <row r="499" spans="1:8">
      <c r="E499" s="701">
        <v>120</v>
      </c>
      <c r="F499" s="701"/>
      <c r="G499" s="701"/>
      <c r="H499" s="183" t="s">
        <v>11513</v>
      </c>
    </row>
    <row r="500" spans="1:8">
      <c r="E500" s="699" t="s">
        <v>11514</v>
      </c>
      <c r="F500" s="699"/>
      <c r="G500" s="699"/>
    </row>
    <row r="502" spans="1:8">
      <c r="A502" s="183" t="s">
        <v>11512</v>
      </c>
    </row>
    <row r="503" spans="1:8">
      <c r="D503" s="183">
        <v>5000</v>
      </c>
      <c r="H503" s="183" t="s">
        <v>11515</v>
      </c>
    </row>
    <row r="504" spans="1:8">
      <c r="E504" s="699" t="s">
        <v>11516</v>
      </c>
      <c r="F504" s="699"/>
      <c r="G504" s="699"/>
    </row>
    <row r="506" spans="1:8">
      <c r="A506" s="183" t="s">
        <v>11517</v>
      </c>
    </row>
    <row r="507" spans="1:8">
      <c r="C507" s="183">
        <v>18000</v>
      </c>
      <c r="H507" s="183" t="s">
        <v>11518</v>
      </c>
    </row>
    <row r="508" spans="1:8">
      <c r="C508" s="183">
        <v>63796</v>
      </c>
      <c r="H508" s="183" t="s">
        <v>11519</v>
      </c>
    </row>
    <row r="509" spans="1:8">
      <c r="C509" s="183">
        <v>23538</v>
      </c>
      <c r="H509" s="183" t="s">
        <v>11520</v>
      </c>
    </row>
    <row r="511" spans="1:8">
      <c r="A511" s="183" t="s">
        <v>11521</v>
      </c>
    </row>
    <row r="512" spans="1:8">
      <c r="E512" s="183">
        <v>337</v>
      </c>
      <c r="H512" s="183" t="s">
        <v>11522</v>
      </c>
    </row>
    <row r="513" spans="1:8">
      <c r="E513" s="699" t="s">
        <v>11523</v>
      </c>
      <c r="F513" s="699"/>
      <c r="G513" s="699"/>
    </row>
    <row r="515" spans="1:8">
      <c r="A515" s="183" t="s">
        <v>11524</v>
      </c>
    </row>
    <row r="516" spans="1:8">
      <c r="E516" s="183">
        <v>70</v>
      </c>
      <c r="H516" s="183" t="s">
        <v>11525</v>
      </c>
    </row>
    <row r="517" spans="1:8">
      <c r="E517" s="699" t="s">
        <v>11526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11527</v>
      </c>
    </row>
    <row r="520" spans="1:8">
      <c r="C520" s="183">
        <v>20000</v>
      </c>
      <c r="H520" s="183" t="s">
        <v>11528</v>
      </c>
    </row>
    <row r="522" spans="1:8">
      <c r="A522" s="183" t="s">
        <v>11529</v>
      </c>
    </row>
    <row r="523" spans="1:8">
      <c r="E523" s="183">
        <v>180</v>
      </c>
      <c r="H523" s="183" t="s">
        <v>11530</v>
      </c>
    </row>
    <row r="524" spans="1:8">
      <c r="E524" s="183">
        <v>185</v>
      </c>
      <c r="H524" s="183" t="s">
        <v>11530</v>
      </c>
    </row>
    <row r="525" spans="1:8">
      <c r="E525" s="699" t="s">
        <v>11531</v>
      </c>
      <c r="F525" s="699"/>
      <c r="G525" s="699"/>
    </row>
    <row r="527" spans="1:8">
      <c r="A527" s="183" t="s">
        <v>11532</v>
      </c>
    </row>
    <row r="528" spans="1:8">
      <c r="C528" s="183">
        <v>36000</v>
      </c>
      <c r="H528" s="183" t="s">
        <v>11533</v>
      </c>
    </row>
    <row r="530" spans="1:8">
      <c r="A530" s="183" t="s">
        <v>11534</v>
      </c>
    </row>
    <row r="531" spans="1:8">
      <c r="E531" s="183">
        <v>1205</v>
      </c>
      <c r="H531" s="183" t="s">
        <v>11535</v>
      </c>
    </row>
    <row r="532" spans="1:8">
      <c r="E532" s="699" t="s">
        <v>11536</v>
      </c>
      <c r="F532" s="699"/>
      <c r="G532" s="699"/>
    </row>
    <row r="534" spans="1:8">
      <c r="A534" s="183" t="s">
        <v>11537</v>
      </c>
    </row>
    <row r="535" spans="1:8">
      <c r="E535" s="183">
        <v>35</v>
      </c>
      <c r="H535" s="183" t="s">
        <v>11538</v>
      </c>
    </row>
    <row r="536" spans="1:8">
      <c r="E536" s="699" t="s">
        <v>11539</v>
      </c>
      <c r="F536" s="699"/>
      <c r="G536" s="699"/>
    </row>
    <row r="538" spans="1:8">
      <c r="A538" s="183" t="s">
        <v>11540</v>
      </c>
    </row>
    <row r="539" spans="1:8">
      <c r="D539" s="183">
        <v>10000</v>
      </c>
      <c r="H539" s="183" t="s">
        <v>11541</v>
      </c>
    </row>
    <row r="540" spans="1:8">
      <c r="E540" s="699" t="s">
        <v>11542</v>
      </c>
      <c r="F540" s="699"/>
      <c r="G540" s="699"/>
    </row>
    <row r="543" spans="1:8">
      <c r="A543" s="183" t="s">
        <v>11543</v>
      </c>
    </row>
    <row r="544" spans="1:8">
      <c r="E544" s="183">
        <v>109</v>
      </c>
      <c r="H544" s="183" t="s">
        <v>11544</v>
      </c>
    </row>
    <row r="545" spans="1:8">
      <c r="E545" s="183">
        <v>68</v>
      </c>
      <c r="H545" s="183" t="s">
        <v>11545</v>
      </c>
    </row>
    <row r="546" spans="1:8">
      <c r="E546" s="699" t="s">
        <v>11546</v>
      </c>
      <c r="F546" s="699"/>
      <c r="G546" s="699"/>
    </row>
    <row r="548" spans="1:8">
      <c r="A548" s="183" t="s">
        <v>11547</v>
      </c>
    </row>
    <row r="549" spans="1:8">
      <c r="C549" s="183">
        <v>15000</v>
      </c>
      <c r="H549" s="183" t="s">
        <v>11548</v>
      </c>
    </row>
    <row r="551" spans="1:8">
      <c r="A551" s="183" t="s">
        <v>11547</v>
      </c>
    </row>
    <row r="552" spans="1:8">
      <c r="E552" s="183">
        <v>300</v>
      </c>
      <c r="H552" s="183" t="s">
        <v>11549</v>
      </c>
    </row>
    <row r="553" spans="1:8">
      <c r="E553" s="699" t="s">
        <v>11550</v>
      </c>
      <c r="F553" s="699"/>
      <c r="G553" s="699"/>
      <c r="H553" s="699" t="s">
        <v>11551</v>
      </c>
    </row>
    <row r="554" spans="1:8">
      <c r="E554" s="254"/>
      <c r="F554" s="254"/>
      <c r="G554" s="254"/>
    </row>
    <row r="556" spans="1:8">
      <c r="A556" s="183" t="s">
        <v>11552</v>
      </c>
    </row>
    <row r="557" spans="1:8">
      <c r="C557" s="183">
        <v>90000</v>
      </c>
      <c r="H557" s="183" t="s">
        <v>11553</v>
      </c>
    </row>
    <row r="558" spans="1:8">
      <c r="C558" s="183">
        <v>63740</v>
      </c>
      <c r="H558" s="183" t="s">
        <v>11554</v>
      </c>
    </row>
    <row r="559" spans="1:8">
      <c r="C559" s="183">
        <v>23538</v>
      </c>
      <c r="H559" s="183" t="s">
        <v>11555</v>
      </c>
    </row>
    <row r="561" spans="1:8">
      <c r="A561" s="183" t="s">
        <v>11556</v>
      </c>
    </row>
    <row r="562" spans="1:8">
      <c r="D562" s="183">
        <v>249</v>
      </c>
      <c r="H562" s="183" t="s">
        <v>11557</v>
      </c>
    </row>
    <row r="563" spans="1:8">
      <c r="D563" s="183">
        <v>9726</v>
      </c>
      <c r="H563" s="183" t="s">
        <v>11558</v>
      </c>
    </row>
    <row r="564" spans="1:8">
      <c r="E564" s="699" t="s">
        <v>11559</v>
      </c>
      <c r="F564" s="699"/>
      <c r="G564" s="699"/>
    </row>
    <row r="566" spans="1:8">
      <c r="A566" s="183" t="s">
        <v>11560</v>
      </c>
    </row>
    <row r="567" spans="1:8">
      <c r="E567" s="183">
        <v>179</v>
      </c>
      <c r="H567" s="183" t="s">
        <v>11561</v>
      </c>
    </row>
    <row r="568" spans="1:8">
      <c r="E568" s="699" t="s">
        <v>11562</v>
      </c>
      <c r="F568" s="699"/>
      <c r="G568" s="699"/>
    </row>
    <row r="570" spans="1:8">
      <c r="A570" s="183" t="s">
        <v>11560</v>
      </c>
    </row>
    <row r="571" spans="1:8">
      <c r="C571" s="183">
        <v>35072</v>
      </c>
      <c r="H571" s="183" t="s">
        <v>11563</v>
      </c>
    </row>
    <row r="573" spans="1:8">
      <c r="A573" s="183" t="s">
        <v>11564</v>
      </c>
    </row>
    <row r="574" spans="1:8">
      <c r="E574" s="183">
        <v>37020</v>
      </c>
      <c r="H574" s="183" t="s">
        <v>11565</v>
      </c>
    </row>
    <row r="576" spans="1:8">
      <c r="A576" s="183" t="s">
        <v>11564</v>
      </c>
    </row>
    <row r="577" spans="1:8" s="702" customFormat="1">
      <c r="D577" s="702">
        <v>6000</v>
      </c>
      <c r="H577" s="702" t="s">
        <v>11566</v>
      </c>
    </row>
    <row r="579" spans="1:8">
      <c r="A579" s="183" t="s">
        <v>11564</v>
      </c>
    </row>
    <row r="580" spans="1:8">
      <c r="E580" s="183">
        <v>1205</v>
      </c>
      <c r="H580" s="183" t="s">
        <v>11567</v>
      </c>
    </row>
    <row r="581" spans="1:8">
      <c r="E581" s="699" t="s">
        <v>11568</v>
      </c>
      <c r="F581" s="699"/>
      <c r="G581" s="699"/>
    </row>
    <row r="583" spans="1:8">
      <c r="A583" s="183" t="s">
        <v>11569</v>
      </c>
    </row>
    <row r="584" spans="1:8" s="702" customFormat="1">
      <c r="D584" s="702">
        <v>150000</v>
      </c>
      <c r="H584" s="702" t="s">
        <v>11570</v>
      </c>
    </row>
    <row r="586" spans="1:8">
      <c r="A586" s="183" t="s">
        <v>11571</v>
      </c>
    </row>
    <row r="587" spans="1:8">
      <c r="E587" s="183">
        <v>18</v>
      </c>
      <c r="H587" s="183" t="s">
        <v>11572</v>
      </c>
    </row>
    <row r="588" spans="1:8">
      <c r="E588" s="699" t="s">
        <v>11573</v>
      </c>
      <c r="F588" s="699"/>
      <c r="G588" s="699"/>
    </row>
    <row r="590" spans="1:8">
      <c r="A590" s="183" t="s">
        <v>11574</v>
      </c>
    </row>
    <row r="591" spans="1:8">
      <c r="E591" s="183">
        <v>399</v>
      </c>
      <c r="H591" s="183" t="s">
        <v>11575</v>
      </c>
    </row>
    <row r="592" spans="1:8">
      <c r="E592" s="183">
        <v>399</v>
      </c>
      <c r="H592" s="183" t="s">
        <v>11576</v>
      </c>
    </row>
    <row r="593" spans="1:8">
      <c r="E593" s="699" t="s">
        <v>11577</v>
      </c>
      <c r="F593" s="699"/>
      <c r="G593" s="699"/>
    </row>
    <row r="595" spans="1:8">
      <c r="A595" s="183" t="s">
        <v>11578</v>
      </c>
    </row>
    <row r="596" spans="1:8" s="702" customFormat="1">
      <c r="D596" s="702">
        <v>162016</v>
      </c>
      <c r="H596" s="702" t="s">
        <v>11579</v>
      </c>
    </row>
    <row r="598" spans="1:8">
      <c r="A598" s="183" t="s">
        <v>11580</v>
      </c>
    </row>
    <row r="599" spans="1:8">
      <c r="E599" s="183">
        <v>85</v>
      </c>
      <c r="H599" s="183" t="s">
        <v>11581</v>
      </c>
    </row>
    <row r="600" spans="1:8">
      <c r="E600" s="699" t="s">
        <v>11582</v>
      </c>
      <c r="F600" s="699"/>
      <c r="G600" s="699"/>
    </row>
    <row r="602" spans="1:8">
      <c r="A602" s="183" t="s">
        <v>11583</v>
      </c>
    </row>
    <row r="603" spans="1:8">
      <c r="B603" s="183">
        <v>6000</v>
      </c>
      <c r="H603" s="183" t="s">
        <v>11584</v>
      </c>
    </row>
    <row r="604" spans="1:8">
      <c r="B604" s="183">
        <v>150000</v>
      </c>
      <c r="H604" s="183" t="s">
        <v>11584</v>
      </c>
    </row>
    <row r="605" spans="1:8" ht="32.4">
      <c r="B605" s="694" t="s">
        <v>11585</v>
      </c>
      <c r="H605" s="183" t="s">
        <v>11586</v>
      </c>
    </row>
    <row r="607" spans="1:8">
      <c r="A607" s="183" t="s">
        <v>11587</v>
      </c>
    </row>
    <row r="608" spans="1:8">
      <c r="C608" s="183">
        <v>15000</v>
      </c>
      <c r="H608" s="183" t="s">
        <v>11588</v>
      </c>
    </row>
    <row r="610" spans="1:8">
      <c r="A610" s="183" t="s">
        <v>11589</v>
      </c>
    </row>
    <row r="611" spans="1:8">
      <c r="C611" s="183">
        <v>63740</v>
      </c>
      <c r="H611" s="183" t="s">
        <v>5593</v>
      </c>
    </row>
    <row r="612" spans="1:8">
      <c r="C612" s="183">
        <v>19580</v>
      </c>
      <c r="H612" s="183" t="s">
        <v>11590</v>
      </c>
    </row>
    <row r="614" spans="1:8">
      <c r="A614" s="183" t="s">
        <v>11591</v>
      </c>
    </row>
    <row r="615" spans="1:8">
      <c r="E615" s="183">
        <v>110</v>
      </c>
      <c r="H615" s="183" t="s">
        <v>11592</v>
      </c>
    </row>
    <row r="616" spans="1:8">
      <c r="E616" s="183">
        <v>120</v>
      </c>
      <c r="H616" s="183" t="s">
        <v>11593</v>
      </c>
    </row>
    <row r="617" spans="1:8">
      <c r="E617" s="699" t="s">
        <v>11594</v>
      </c>
      <c r="F617" s="699"/>
      <c r="G617" s="699"/>
    </row>
    <row r="619" spans="1:8">
      <c r="A619" s="183" t="s">
        <v>11595</v>
      </c>
    </row>
    <row r="620" spans="1:8">
      <c r="D620" s="183">
        <v>1559</v>
      </c>
      <c r="H620" s="183" t="s">
        <v>11596</v>
      </c>
    </row>
    <row r="621" spans="1:8">
      <c r="E621" s="699" t="s">
        <v>11597</v>
      </c>
      <c r="F621" s="699"/>
      <c r="G621" s="699"/>
    </row>
    <row r="623" spans="1:8">
      <c r="A623" s="183" t="s">
        <v>11598</v>
      </c>
    </row>
    <row r="624" spans="1:8">
      <c r="E624" s="183">
        <v>1205</v>
      </c>
      <c r="H624" s="183" t="s">
        <v>11599</v>
      </c>
    </row>
    <row r="625" spans="1:8">
      <c r="E625" s="699" t="s">
        <v>11600</v>
      </c>
      <c r="F625" s="699"/>
      <c r="G625" s="699"/>
    </row>
    <row r="627" spans="1:8">
      <c r="A627" s="183" t="s">
        <v>11598</v>
      </c>
    </row>
    <row r="628" spans="1:8">
      <c r="E628" s="183">
        <v>90</v>
      </c>
      <c r="H628" s="183" t="s">
        <v>11601</v>
      </c>
    </row>
    <row r="629" spans="1:8">
      <c r="E629" s="699" t="s">
        <v>11602</v>
      </c>
      <c r="F629" s="699"/>
      <c r="G629" s="699"/>
    </row>
    <row r="631" spans="1:8">
      <c r="A631" s="183" t="s">
        <v>11603</v>
      </c>
    </row>
    <row r="632" spans="1:8">
      <c r="C632" s="183">
        <v>11999</v>
      </c>
      <c r="H632" s="183" t="s">
        <v>11604</v>
      </c>
    </row>
    <row r="634" spans="1:8">
      <c r="A634" s="183" t="s">
        <v>11605</v>
      </c>
    </row>
    <row r="635" spans="1:8">
      <c r="C635" s="183">
        <v>300000</v>
      </c>
      <c r="H635" s="183" t="s">
        <v>11606</v>
      </c>
    </row>
    <row r="636" spans="1:8">
      <c r="C636" s="703" t="s">
        <v>11607</v>
      </c>
      <c r="E636" s="183">
        <v>30</v>
      </c>
      <c r="H636" s="183" t="s">
        <v>5594</v>
      </c>
    </row>
    <row r="637" spans="1:8">
      <c r="E637" s="699" t="s">
        <v>11608</v>
      </c>
      <c r="F637" s="699"/>
      <c r="G637" s="699"/>
    </row>
    <row r="639" spans="1:8">
      <c r="A639" s="183" t="s">
        <v>11609</v>
      </c>
    </row>
    <row r="640" spans="1:8">
      <c r="E640" s="183">
        <v>100</v>
      </c>
      <c r="H640" s="183" t="s">
        <v>11610</v>
      </c>
    </row>
    <row r="641" spans="1:8">
      <c r="E641" s="183">
        <v>110</v>
      </c>
      <c r="H641" s="183" t="s">
        <v>11610</v>
      </c>
    </row>
    <row r="642" spans="1:8">
      <c r="E642" s="699" t="s">
        <v>11611</v>
      </c>
      <c r="F642" s="699"/>
      <c r="G642" s="699"/>
    </row>
    <row r="644" spans="1:8">
      <c r="A644" s="183" t="s">
        <v>11612</v>
      </c>
    </row>
    <row r="645" spans="1:8">
      <c r="E645" s="183">
        <v>370</v>
      </c>
      <c r="H645" s="183" t="s">
        <v>5595</v>
      </c>
    </row>
    <row r="646" spans="1:8">
      <c r="E646" s="183">
        <v>370</v>
      </c>
      <c r="H646" s="183" t="s">
        <v>11613</v>
      </c>
    </row>
    <row r="647" spans="1:8">
      <c r="E647" s="699" t="s">
        <v>11614</v>
      </c>
      <c r="F647" s="699"/>
      <c r="G647" s="699"/>
    </row>
    <row r="649" spans="1:8">
      <c r="A649" s="183" t="s">
        <v>5596</v>
      </c>
    </row>
    <row r="650" spans="1:8">
      <c r="E650" s="183">
        <v>200</v>
      </c>
      <c r="H650" s="183" t="s">
        <v>11615</v>
      </c>
    </row>
    <row r="651" spans="1:8">
      <c r="E651" s="183">
        <v>190</v>
      </c>
      <c r="H651" s="183" t="s">
        <v>11615</v>
      </c>
    </row>
    <row r="652" spans="1:8">
      <c r="E652" s="699" t="s">
        <v>11616</v>
      </c>
      <c r="F652" s="699"/>
      <c r="G652" s="699"/>
    </row>
    <row r="654" spans="1:8">
      <c r="A654" s="183" t="s">
        <v>11617</v>
      </c>
    </row>
    <row r="655" spans="1:8">
      <c r="E655" s="183">
        <v>120</v>
      </c>
      <c r="H655" s="183" t="s">
        <v>11618</v>
      </c>
    </row>
    <row r="656" spans="1:8">
      <c r="E656" s="699" t="s">
        <v>11619</v>
      </c>
      <c r="F656" s="699"/>
      <c r="G656" s="699"/>
    </row>
    <row r="658" spans="1:8">
      <c r="A658" s="183" t="s">
        <v>11620</v>
      </c>
    </row>
    <row r="659" spans="1:8">
      <c r="E659" s="183">
        <v>42</v>
      </c>
      <c r="H659" s="183" t="s">
        <v>11621</v>
      </c>
    </row>
    <row r="660" spans="1:8">
      <c r="E660" s="183">
        <v>500</v>
      </c>
      <c r="H660" s="183" t="s">
        <v>11622</v>
      </c>
    </row>
    <row r="661" spans="1:8">
      <c r="E661" s="699" t="s">
        <v>11623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11624</v>
      </c>
    </row>
    <row r="664" spans="1:8">
      <c r="E664" s="183">
        <v>42</v>
      </c>
      <c r="H664" s="183" t="s">
        <v>11625</v>
      </c>
    </row>
    <row r="665" spans="1:8">
      <c r="E665" s="699" t="s">
        <v>11626</v>
      </c>
      <c r="F665" s="699"/>
      <c r="G665" s="699"/>
    </row>
    <row r="667" spans="1:8">
      <c r="A667" s="183" t="s">
        <v>11627</v>
      </c>
    </row>
    <row r="668" spans="1:8">
      <c r="C668" s="183">
        <v>15000</v>
      </c>
      <c r="H668" s="183" t="s">
        <v>11628</v>
      </c>
    </row>
    <row r="670" spans="1:8">
      <c r="A670" s="183" t="s">
        <v>11629</v>
      </c>
    </row>
    <row r="671" spans="1:8">
      <c r="C671" s="183">
        <v>2832</v>
      </c>
      <c r="H671" s="183" t="s">
        <v>5597</v>
      </c>
    </row>
    <row r="672" spans="1:8">
      <c r="E672" s="183">
        <v>30</v>
      </c>
      <c r="H672" s="183" t="s">
        <v>11630</v>
      </c>
    </row>
    <row r="673" spans="1:8">
      <c r="E673" s="699" t="s">
        <v>11631</v>
      </c>
      <c r="F673" s="699"/>
      <c r="G673" s="699"/>
    </row>
    <row r="675" spans="1:8">
      <c r="A675" s="183" t="s">
        <v>11632</v>
      </c>
    </row>
    <row r="676" spans="1:8">
      <c r="C676" s="183">
        <v>63740</v>
      </c>
      <c r="H676" s="183" t="s">
        <v>11633</v>
      </c>
    </row>
    <row r="677" spans="1:8">
      <c r="C677" s="183">
        <v>23038</v>
      </c>
      <c r="H677" s="183" t="s">
        <v>11634</v>
      </c>
    </row>
    <row r="678" spans="1:8">
      <c r="C678" s="183">
        <v>70000</v>
      </c>
      <c r="H678" s="183" t="s">
        <v>11635</v>
      </c>
    </row>
    <row r="680" spans="1:8">
      <c r="A680" s="183" t="s">
        <v>11632</v>
      </c>
    </row>
    <row r="681" spans="1:8">
      <c r="E681" s="183">
        <v>10000</v>
      </c>
      <c r="H681" s="183" t="s">
        <v>5598</v>
      </c>
    </row>
    <row r="682" spans="1:8">
      <c r="E682" s="183">
        <v>35</v>
      </c>
      <c r="H682" s="183" t="s">
        <v>5599</v>
      </c>
    </row>
    <row r="683" spans="1:8">
      <c r="E683" s="183">
        <v>175</v>
      </c>
      <c r="H683" s="183" t="s">
        <v>11636</v>
      </c>
    </row>
    <row r="684" spans="1:8">
      <c r="E684" s="699" t="s">
        <v>11637</v>
      </c>
      <c r="F684" s="699"/>
      <c r="G684" s="699"/>
    </row>
    <row r="685" spans="1:8">
      <c r="H685" s="703" t="s">
        <v>11638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11632</v>
      </c>
    </row>
    <row r="689" spans="1:8">
      <c r="H689" s="183" t="s">
        <v>11639</v>
      </c>
    </row>
    <row r="691" spans="1:8">
      <c r="A691" s="183" t="s">
        <v>11640</v>
      </c>
    </row>
    <row r="692" spans="1:8">
      <c r="E692" s="183">
        <v>45</v>
      </c>
      <c r="H692" s="183" t="s">
        <v>11641</v>
      </c>
    </row>
    <row r="693" spans="1:8">
      <c r="E693" s="699" t="s">
        <v>11642</v>
      </c>
      <c r="F693" s="699"/>
      <c r="G693" s="699"/>
    </row>
    <row r="695" spans="1:8">
      <c r="A695" s="183" t="s">
        <v>11643</v>
      </c>
    </row>
    <row r="696" spans="1:8">
      <c r="E696" s="183">
        <v>1205</v>
      </c>
      <c r="H696" s="183" t="s">
        <v>11644</v>
      </c>
    </row>
    <row r="697" spans="1:8">
      <c r="E697" s="183">
        <v>399</v>
      </c>
      <c r="H697" s="183" t="s">
        <v>11187</v>
      </c>
    </row>
    <row r="698" spans="1:8">
      <c r="E698" s="183">
        <v>399</v>
      </c>
      <c r="H698" s="183" t="s">
        <v>11645</v>
      </c>
    </row>
    <row r="699" spans="1:8">
      <c r="E699" s="183">
        <v>132</v>
      </c>
      <c r="H699" s="183" t="s">
        <v>11264</v>
      </c>
    </row>
    <row r="700" spans="1:8">
      <c r="E700" s="183">
        <v>45</v>
      </c>
      <c r="H700" s="183" t="s">
        <v>11646</v>
      </c>
    </row>
    <row r="701" spans="1:8">
      <c r="E701" s="699" t="s">
        <v>11647</v>
      </c>
      <c r="F701" s="699"/>
      <c r="G701" s="699"/>
    </row>
    <row r="703" spans="1:8">
      <c r="A703" s="183" t="s">
        <v>11648</v>
      </c>
    </row>
    <row r="704" spans="1:8">
      <c r="C704" s="183">
        <v>17420</v>
      </c>
      <c r="H704" s="183" t="s">
        <v>11649</v>
      </c>
    </row>
    <row r="705" spans="1:8">
      <c r="C705" s="183">
        <v>10519</v>
      </c>
      <c r="H705" s="183" t="s">
        <v>11650</v>
      </c>
    </row>
    <row r="707" spans="1:8">
      <c r="A707" s="183" t="s">
        <v>11651</v>
      </c>
    </row>
    <row r="708" spans="1:8">
      <c r="E708" s="183">
        <v>500</v>
      </c>
      <c r="H708" s="183" t="s">
        <v>11652</v>
      </c>
    </row>
    <row r="709" spans="1:8">
      <c r="E709" s="699" t="s">
        <v>11653</v>
      </c>
      <c r="F709" s="699"/>
      <c r="G709" s="699"/>
    </row>
    <row r="711" spans="1:8">
      <c r="A711" s="183" t="s">
        <v>11654</v>
      </c>
    </row>
    <row r="712" spans="1:8">
      <c r="E712" s="183">
        <v>42</v>
      </c>
      <c r="H712" s="183" t="s">
        <v>11655</v>
      </c>
    </row>
    <row r="713" spans="1:8">
      <c r="E713" s="699" t="s">
        <v>11656</v>
      </c>
      <c r="F713" s="699"/>
      <c r="G713" s="699"/>
    </row>
    <row r="715" spans="1:8">
      <c r="A715" s="183" t="s">
        <v>11657</v>
      </c>
    </row>
    <row r="716" spans="1:8">
      <c r="C716" s="183">
        <v>15000</v>
      </c>
      <c r="H716" s="183" t="s">
        <v>5600</v>
      </c>
    </row>
    <row r="718" spans="1:8">
      <c r="A718" s="183" t="s">
        <v>11658</v>
      </c>
    </row>
    <row r="719" spans="1:8">
      <c r="E719" s="183">
        <v>300</v>
      </c>
      <c r="H719" s="183" t="s">
        <v>11659</v>
      </c>
    </row>
    <row r="720" spans="1:8">
      <c r="E720" s="183">
        <v>135</v>
      </c>
      <c r="H720" s="183" t="s">
        <v>11660</v>
      </c>
    </row>
    <row r="721" spans="1:8">
      <c r="E721" s="183">
        <v>260</v>
      </c>
      <c r="H721" s="183" t="s">
        <v>11661</v>
      </c>
    </row>
    <row r="722" spans="1:8">
      <c r="E722" s="699" t="s">
        <v>11662</v>
      </c>
      <c r="F722" s="699"/>
      <c r="G722" s="699"/>
    </row>
    <row r="724" spans="1:8">
      <c r="A724" s="183" t="s">
        <v>5601</v>
      </c>
    </row>
    <row r="725" spans="1:8">
      <c r="E725" s="183">
        <v>35</v>
      </c>
      <c r="H725" s="183" t="s">
        <v>11663</v>
      </c>
    </row>
    <row r="726" spans="1:8">
      <c r="E726" s="183">
        <v>70</v>
      </c>
      <c r="H726" s="183" t="s">
        <v>11344</v>
      </c>
    </row>
    <row r="727" spans="1:8">
      <c r="E727" s="699" t="s">
        <v>11664</v>
      </c>
      <c r="F727" s="699"/>
      <c r="G727" s="699"/>
    </row>
    <row r="729" spans="1:8">
      <c r="A729" s="183" t="s">
        <v>11665</v>
      </c>
    </row>
    <row r="730" spans="1:8">
      <c r="C730" s="183">
        <v>44000</v>
      </c>
      <c r="H730" s="183" t="s">
        <v>11666</v>
      </c>
    </row>
    <row r="731" spans="1:8">
      <c r="C731" s="183">
        <v>23038</v>
      </c>
      <c r="H731" s="183" t="s">
        <v>11667</v>
      </c>
    </row>
    <row r="733" spans="1:8">
      <c r="A733" s="183" t="s">
        <v>5602</v>
      </c>
    </row>
    <row r="734" spans="1:8">
      <c r="C734" s="183">
        <v>63740</v>
      </c>
      <c r="H734" s="183" t="s">
        <v>11668</v>
      </c>
    </row>
    <row r="736" spans="1:8">
      <c r="A736" s="183" t="s">
        <v>11669</v>
      </c>
    </row>
    <row r="737" spans="1:8">
      <c r="C737" s="183">
        <v>10642</v>
      </c>
      <c r="H737" s="183" t="s">
        <v>11670</v>
      </c>
    </row>
    <row r="739" spans="1:8">
      <c r="A739" s="183" t="s">
        <v>5603</v>
      </c>
    </row>
    <row r="740" spans="1:8">
      <c r="E740" s="183">
        <v>1205</v>
      </c>
      <c r="H740" s="183" t="s">
        <v>11242</v>
      </c>
    </row>
    <row r="741" spans="1:8">
      <c r="E741" s="699" t="s">
        <v>11671</v>
      </c>
      <c r="F741" s="699"/>
      <c r="G741" s="699"/>
    </row>
    <row r="743" spans="1:8">
      <c r="A743" s="183" t="s">
        <v>11672</v>
      </c>
    </row>
    <row r="744" spans="1:8">
      <c r="C744" s="183">
        <v>15000</v>
      </c>
      <c r="H744" s="183" t="s">
        <v>11673</v>
      </c>
    </row>
    <row r="746" spans="1:8">
      <c r="A746" s="183" t="s">
        <v>11674</v>
      </c>
    </row>
    <row r="747" spans="1:8">
      <c r="E747" s="183">
        <v>18</v>
      </c>
      <c r="H747" s="183" t="s">
        <v>11675</v>
      </c>
    </row>
    <row r="748" spans="1:8">
      <c r="E748" s="699" t="s">
        <v>11676</v>
      </c>
      <c r="F748" s="699"/>
      <c r="G748" s="699"/>
    </row>
    <row r="750" spans="1:8">
      <c r="A750" s="183" t="s">
        <v>11677</v>
      </c>
    </row>
    <row r="751" spans="1:8">
      <c r="C751" s="183">
        <v>19299</v>
      </c>
      <c r="H751" s="183" t="s">
        <v>11678</v>
      </c>
    </row>
    <row r="752" spans="1:8">
      <c r="C752" s="183" t="s">
        <v>11679</v>
      </c>
    </row>
    <row r="753" spans="1:8">
      <c r="A753" s="183" t="s">
        <v>11680</v>
      </c>
    </row>
    <row r="754" spans="1:8">
      <c r="E754" s="183">
        <v>157</v>
      </c>
      <c r="H754" s="183" t="s">
        <v>11681</v>
      </c>
    </row>
    <row r="755" spans="1:8">
      <c r="E755" s="699" t="s">
        <v>11682</v>
      </c>
      <c r="F755" s="699"/>
      <c r="G755" s="699"/>
    </row>
    <row r="757" spans="1:8">
      <c r="A757" s="183" t="s">
        <v>11683</v>
      </c>
    </row>
    <row r="758" spans="1:8">
      <c r="C758" s="183">
        <v>11750</v>
      </c>
      <c r="H758" s="183" t="s">
        <v>11684</v>
      </c>
    </row>
    <row r="759" spans="1:8">
      <c r="C759" s="183">
        <v>23038</v>
      </c>
      <c r="H759" s="183" t="s">
        <v>11685</v>
      </c>
    </row>
    <row r="760" spans="1:8">
      <c r="C760" s="183">
        <v>63740</v>
      </c>
      <c r="H760" s="183" t="s">
        <v>11686</v>
      </c>
    </row>
    <row r="762" spans="1:8">
      <c r="A762" s="183" t="s">
        <v>11687</v>
      </c>
    </row>
    <row r="763" spans="1:8">
      <c r="E763" s="183">
        <v>240</v>
      </c>
      <c r="H763" s="183" t="s">
        <v>11688</v>
      </c>
    </row>
    <row r="764" spans="1:8">
      <c r="E764" s="183">
        <v>245</v>
      </c>
      <c r="H764" s="183" t="s">
        <v>11688</v>
      </c>
    </row>
    <row r="765" spans="1:8">
      <c r="E765" s="699" t="s">
        <v>11689</v>
      </c>
      <c r="F765" s="699"/>
      <c r="G765" s="699"/>
    </row>
    <row r="767" spans="1:8">
      <c r="A767" s="183" t="s">
        <v>11690</v>
      </c>
    </row>
    <row r="768" spans="1:8">
      <c r="C768" s="183">
        <v>2587</v>
      </c>
      <c r="H768" s="183" t="s">
        <v>11691</v>
      </c>
    </row>
    <row r="770" spans="1:8">
      <c r="A770" s="183" t="s">
        <v>11692</v>
      </c>
    </row>
    <row r="771" spans="1:8">
      <c r="E771" s="183">
        <v>130</v>
      </c>
      <c r="H771" s="183" t="s">
        <v>11693</v>
      </c>
    </row>
    <row r="772" spans="1:8">
      <c r="E772" s="183">
        <v>115</v>
      </c>
      <c r="H772" s="183" t="s">
        <v>11694</v>
      </c>
    </row>
    <row r="773" spans="1:8">
      <c r="E773" s="699" t="s">
        <v>11695</v>
      </c>
      <c r="F773" s="699"/>
      <c r="G773" s="699"/>
    </row>
    <row r="775" spans="1:8">
      <c r="A775" s="183" t="s">
        <v>11696</v>
      </c>
    </row>
    <row r="776" spans="1:8">
      <c r="E776" s="183">
        <v>325</v>
      </c>
      <c r="H776" s="183" t="s">
        <v>11697</v>
      </c>
    </row>
    <row r="777" spans="1:8">
      <c r="E777" s="183">
        <v>335</v>
      </c>
      <c r="H777" s="183" t="s">
        <v>11698</v>
      </c>
    </row>
    <row r="778" spans="1:8">
      <c r="E778" s="699" t="s">
        <v>11699</v>
      </c>
      <c r="F778" s="699"/>
      <c r="G778" s="699"/>
    </row>
    <row r="780" spans="1:8">
      <c r="A780" s="183" t="s">
        <v>11700</v>
      </c>
    </row>
    <row r="781" spans="1:8">
      <c r="C781" s="183">
        <v>5000</v>
      </c>
      <c r="H781" s="183" t="s">
        <v>11701</v>
      </c>
    </row>
    <row r="782" spans="1:8">
      <c r="D782" s="183">
        <v>5000</v>
      </c>
      <c r="H782" s="183" t="s">
        <v>11467</v>
      </c>
    </row>
    <row r="783" spans="1:8">
      <c r="E783" s="183">
        <v>126</v>
      </c>
      <c r="H783" s="183" t="s">
        <v>11269</v>
      </c>
    </row>
    <row r="784" spans="1:8">
      <c r="E784" s="183">
        <v>363</v>
      </c>
      <c r="H784" s="183" t="s">
        <v>11702</v>
      </c>
    </row>
    <row r="785" spans="1:8">
      <c r="E785" s="183">
        <v>798</v>
      </c>
      <c r="H785" s="183" t="s">
        <v>11703</v>
      </c>
    </row>
    <row r="786" spans="1:8">
      <c r="E786" s="699" t="s">
        <v>11704</v>
      </c>
      <c r="F786" s="699"/>
      <c r="G786" s="699"/>
    </row>
    <row r="788" spans="1:8">
      <c r="A788" s="183" t="s">
        <v>11705</v>
      </c>
    </row>
    <row r="789" spans="1:8">
      <c r="E789" s="183">
        <v>1205</v>
      </c>
      <c r="H789" s="183" t="s">
        <v>11706</v>
      </c>
    </row>
    <row r="790" spans="1:8">
      <c r="E790" s="699" t="s">
        <v>11707</v>
      </c>
      <c r="F790" s="699"/>
      <c r="G790" s="699"/>
    </row>
    <row r="792" spans="1:8">
      <c r="A792" s="183" t="s">
        <v>11705</v>
      </c>
    </row>
    <row r="793" spans="1:8">
      <c r="C793" s="183">
        <v>6000</v>
      </c>
      <c r="H793" s="183" t="s">
        <v>11708</v>
      </c>
    </row>
    <row r="795" spans="1:8">
      <c r="A795" s="183" t="s">
        <v>11709</v>
      </c>
    </row>
    <row r="796" spans="1:8">
      <c r="C796" s="183">
        <v>15000</v>
      </c>
      <c r="H796" s="183" t="s">
        <v>11710</v>
      </c>
    </row>
    <row r="798" spans="1:8">
      <c r="A798" s="183" t="s">
        <v>11711</v>
      </c>
    </row>
    <row r="799" spans="1:8">
      <c r="E799" s="183">
        <v>215</v>
      </c>
      <c r="H799" s="183" t="s">
        <v>11712</v>
      </c>
    </row>
    <row r="800" spans="1:8">
      <c r="E800" s="183">
        <v>230</v>
      </c>
      <c r="H800" s="183" t="s">
        <v>11712</v>
      </c>
    </row>
    <row r="801" spans="1:8">
      <c r="E801" s="699" t="s">
        <v>11713</v>
      </c>
      <c r="F801" s="699"/>
      <c r="G801" s="699"/>
    </row>
    <row r="803" spans="1:8">
      <c r="A803" s="183" t="s">
        <v>11714</v>
      </c>
    </row>
    <row r="804" spans="1:8">
      <c r="E804" s="183">
        <v>45</v>
      </c>
      <c r="H804" s="183" t="s">
        <v>11715</v>
      </c>
    </row>
    <row r="805" spans="1:8">
      <c r="E805" s="699" t="s">
        <v>11716</v>
      </c>
      <c r="F805" s="699"/>
      <c r="G805" s="699"/>
    </row>
    <row r="807" spans="1:8">
      <c r="A807" s="183" t="s">
        <v>11717</v>
      </c>
    </row>
    <row r="808" spans="1:8" ht="32.4">
      <c r="C808" s="183">
        <v>45000</v>
      </c>
      <c r="H808" s="694" t="s">
        <v>11718</v>
      </c>
    </row>
    <row r="810" spans="1:8">
      <c r="A810" s="183" t="s">
        <v>11719</v>
      </c>
    </row>
    <row r="811" spans="1:8">
      <c r="C811" s="183">
        <v>52000</v>
      </c>
      <c r="H811" s="183" t="s">
        <v>11720</v>
      </c>
    </row>
    <row r="812" spans="1:8">
      <c r="C812" s="183">
        <v>23004</v>
      </c>
      <c r="H812" s="183" t="s">
        <v>11721</v>
      </c>
    </row>
    <row r="813" spans="1:8">
      <c r="C813" s="183">
        <v>63725</v>
      </c>
      <c r="H813" s="183" t="s">
        <v>11722</v>
      </c>
    </row>
    <row r="815" spans="1:8">
      <c r="A815" s="183" t="s">
        <v>11723</v>
      </c>
    </row>
    <row r="816" spans="1:8">
      <c r="E816" s="183">
        <v>315</v>
      </c>
      <c r="H816" s="183" t="s">
        <v>11724</v>
      </c>
    </row>
    <row r="817" spans="1:8">
      <c r="E817" s="183">
        <v>410</v>
      </c>
      <c r="H817" s="183" t="s">
        <v>11725</v>
      </c>
    </row>
    <row r="818" spans="1:8">
      <c r="E818" s="699" t="s">
        <v>11726</v>
      </c>
      <c r="F818" s="699"/>
      <c r="G818" s="699"/>
      <c r="H818" s="183" t="s">
        <v>11727</v>
      </c>
    </row>
    <row r="819" spans="1:8">
      <c r="E819" s="699"/>
      <c r="F819" s="699"/>
      <c r="G819" s="699"/>
    </row>
    <row r="820" spans="1:8">
      <c r="A820" s="183" t="s">
        <v>11728</v>
      </c>
    </row>
    <row r="821" spans="1:8">
      <c r="C821" s="183">
        <v>34281</v>
      </c>
      <c r="H821" s="183" t="s">
        <v>11729</v>
      </c>
    </row>
    <row r="823" spans="1:8">
      <c r="A823" s="183" t="s">
        <v>11730</v>
      </c>
    </row>
    <row r="824" spans="1:8">
      <c r="C824" s="183">
        <v>45000</v>
      </c>
      <c r="H824" s="183" t="s">
        <v>11731</v>
      </c>
    </row>
    <row r="825" spans="1:8">
      <c r="E825" s="183">
        <v>30</v>
      </c>
      <c r="H825" s="183" t="s">
        <v>11732</v>
      </c>
    </row>
    <row r="826" spans="1:8">
      <c r="E826" s="699" t="s">
        <v>11733</v>
      </c>
      <c r="F826" s="699"/>
      <c r="G826" s="699"/>
    </row>
    <row r="828" spans="1:8">
      <c r="A828" s="183" t="s">
        <v>11734</v>
      </c>
      <c r="E828" s="183">
        <v>124</v>
      </c>
      <c r="H828" s="183" t="s">
        <v>11735</v>
      </c>
    </row>
    <row r="829" spans="1:8">
      <c r="E829" s="699" t="s">
        <v>11736</v>
      </c>
      <c r="F829" s="699"/>
      <c r="G829" s="699"/>
    </row>
    <row r="832" spans="1:8">
      <c r="A832" s="183" t="s">
        <v>11737</v>
      </c>
      <c r="E832" s="183">
        <v>70</v>
      </c>
      <c r="H832" s="183" t="s">
        <v>11738</v>
      </c>
    </row>
    <row r="833" spans="1:8">
      <c r="E833" s="699" t="s">
        <v>11739</v>
      </c>
      <c r="F833" s="699"/>
      <c r="G833" s="699"/>
    </row>
    <row r="835" spans="1:8">
      <c r="A835" s="183" t="s">
        <v>11740</v>
      </c>
    </row>
    <row r="836" spans="1:8">
      <c r="E836" s="183">
        <v>70</v>
      </c>
      <c r="H836" s="183" t="s">
        <v>11741</v>
      </c>
    </row>
    <row r="837" spans="1:8">
      <c r="E837" s="699" t="s">
        <v>11742</v>
      </c>
      <c r="F837" s="699"/>
      <c r="G837" s="699"/>
    </row>
    <row r="839" spans="1:8">
      <c r="A839" s="183" t="s">
        <v>11743</v>
      </c>
    </row>
    <row r="840" spans="1:8">
      <c r="E840" s="183">
        <v>95</v>
      </c>
      <c r="H840" s="183" t="s">
        <v>11744</v>
      </c>
    </row>
    <row r="841" spans="1:8">
      <c r="E841" s="699" t="s">
        <v>11745</v>
      </c>
      <c r="F841" s="699"/>
      <c r="G841" s="699"/>
    </row>
    <row r="843" spans="1:8">
      <c r="A843" s="183" t="s">
        <v>11746</v>
      </c>
    </row>
    <row r="844" spans="1:8">
      <c r="E844" s="183">
        <v>32</v>
      </c>
      <c r="H844" s="183" t="s">
        <v>11747</v>
      </c>
    </row>
    <row r="845" spans="1:8">
      <c r="E845" s="699" t="s">
        <v>11748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11749</v>
      </c>
    </row>
    <row r="848" spans="1:8">
      <c r="E848" s="183">
        <v>1205</v>
      </c>
      <c r="H848" s="183" t="s">
        <v>11298</v>
      </c>
    </row>
    <row r="849" spans="1:8">
      <c r="E849" s="699" t="s">
        <v>11750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11751</v>
      </c>
    </row>
    <row r="852" spans="1:8">
      <c r="E852" s="183">
        <v>64</v>
      </c>
      <c r="H852" s="183" t="s">
        <v>11752</v>
      </c>
    </row>
    <row r="853" spans="1:8">
      <c r="E853" s="699" t="s">
        <v>11753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11754</v>
      </c>
    </row>
    <row r="856" spans="1:8">
      <c r="C856" s="183">
        <v>14825</v>
      </c>
      <c r="E856" s="699"/>
      <c r="F856" s="699"/>
      <c r="G856" s="699"/>
      <c r="H856" s="183" t="s">
        <v>11755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11756</v>
      </c>
      <c r="C860" s="183">
        <v>15015</v>
      </c>
      <c r="H860" s="183" t="s">
        <v>11757</v>
      </c>
    </row>
    <row r="862" spans="1:8">
      <c r="A862" s="183" t="s">
        <v>11756</v>
      </c>
      <c r="C862" s="183">
        <v>9900</v>
      </c>
      <c r="H862" s="183" t="s">
        <v>11758</v>
      </c>
    </row>
    <row r="864" spans="1:8">
      <c r="A864" s="183" t="s">
        <v>11756</v>
      </c>
      <c r="E864" s="183">
        <v>300</v>
      </c>
      <c r="H864" s="183" t="s">
        <v>11759</v>
      </c>
    </row>
    <row r="865" spans="1:8">
      <c r="E865" s="699" t="s">
        <v>11760</v>
      </c>
      <c r="F865" s="699"/>
      <c r="G865" s="699"/>
    </row>
    <row r="867" spans="1:8">
      <c r="A867" s="183" t="s">
        <v>11325</v>
      </c>
    </row>
    <row r="868" spans="1:8">
      <c r="C868" s="183">
        <v>44500</v>
      </c>
      <c r="H868" s="183" t="s">
        <v>11761</v>
      </c>
    </row>
    <row r="869" spans="1:8">
      <c r="C869" s="183">
        <v>23004</v>
      </c>
      <c r="H869" s="183" t="s">
        <v>11762</v>
      </c>
    </row>
    <row r="870" spans="1:8">
      <c r="C870" s="183">
        <v>63725</v>
      </c>
      <c r="H870" s="183" t="s">
        <v>11763</v>
      </c>
    </row>
    <row r="871" spans="1:8">
      <c r="C871" s="183">
        <v>15907</v>
      </c>
      <c r="H871" s="183" t="s">
        <v>11764</v>
      </c>
    </row>
    <row r="873" spans="1:8">
      <c r="A873" s="183" t="s">
        <v>11765</v>
      </c>
      <c r="E873" s="183">
        <v>52</v>
      </c>
      <c r="H873" s="183" t="s">
        <v>11766</v>
      </c>
    </row>
    <row r="874" spans="1:8">
      <c r="E874" s="699" t="s">
        <v>11767</v>
      </c>
      <c r="F874" s="699"/>
      <c r="G874" s="699"/>
    </row>
    <row r="876" spans="1:8">
      <c r="A876" s="183" t="s">
        <v>11768</v>
      </c>
    </row>
    <row r="877" spans="1:8">
      <c r="E877" s="183">
        <v>21</v>
      </c>
      <c r="H877" s="183" t="s">
        <v>11769</v>
      </c>
    </row>
    <row r="878" spans="1:8">
      <c r="E878" s="699" t="s">
        <v>11770</v>
      </c>
      <c r="F878" s="699"/>
      <c r="G878" s="699"/>
    </row>
    <row r="880" spans="1:8">
      <c r="A880" s="183" t="s">
        <v>11768</v>
      </c>
    </row>
    <row r="881" spans="1:8">
      <c r="E881" s="183">
        <v>225</v>
      </c>
      <c r="H881" s="183" t="s">
        <v>11771</v>
      </c>
    </row>
    <row r="882" spans="1:8">
      <c r="E882" s="183">
        <v>245</v>
      </c>
      <c r="H882" s="183" t="s">
        <v>11771</v>
      </c>
    </row>
    <row r="883" spans="1:8">
      <c r="E883" s="699" t="s">
        <v>11772</v>
      </c>
      <c r="F883" s="699"/>
      <c r="G883" s="699"/>
    </row>
    <row r="885" spans="1:8">
      <c r="A885" s="183" t="s">
        <v>11773</v>
      </c>
    </row>
    <row r="886" spans="1:8">
      <c r="C886" s="183">
        <v>5000</v>
      </c>
      <c r="H886" s="183" t="s">
        <v>11774</v>
      </c>
    </row>
    <row r="887" spans="1:8">
      <c r="D887" s="183">
        <v>5000</v>
      </c>
      <c r="H887" s="183" t="s">
        <v>11361</v>
      </c>
    </row>
    <row r="888" spans="1:8">
      <c r="E888" s="699" t="s">
        <v>11775</v>
      </c>
      <c r="F888" s="699"/>
      <c r="G888" s="699"/>
    </row>
    <row r="890" spans="1:8">
      <c r="A890" s="183" t="s">
        <v>11773</v>
      </c>
    </row>
    <row r="891" spans="1:8">
      <c r="E891" s="183">
        <v>385</v>
      </c>
      <c r="H891" s="183" t="s">
        <v>11776</v>
      </c>
    </row>
    <row r="892" spans="1:8">
      <c r="E892" s="183">
        <v>380</v>
      </c>
      <c r="H892" s="183" t="s">
        <v>11776</v>
      </c>
    </row>
    <row r="893" spans="1:8">
      <c r="E893" s="699" t="s">
        <v>11777</v>
      </c>
      <c r="F893" s="699"/>
      <c r="G893" s="699"/>
    </row>
    <row r="895" spans="1:8">
      <c r="A895" s="183" t="s">
        <v>11778</v>
      </c>
      <c r="E895" s="183">
        <v>1205</v>
      </c>
      <c r="H895" s="183" t="s">
        <v>11779</v>
      </c>
    </row>
    <row r="896" spans="1:8">
      <c r="E896" s="699" t="s">
        <v>11780</v>
      </c>
      <c r="F896" s="699"/>
      <c r="G896" s="699"/>
    </row>
    <row r="898" spans="1:8">
      <c r="A898" s="183" t="s">
        <v>11781</v>
      </c>
    </row>
    <row r="899" spans="1:8">
      <c r="C899" s="183">
        <v>15000</v>
      </c>
      <c r="H899" s="183" t="s">
        <v>11782</v>
      </c>
    </row>
    <row r="900" spans="1:8">
      <c r="B900" s="183">
        <v>15000</v>
      </c>
      <c r="H900" s="183" t="s">
        <v>11783</v>
      </c>
    </row>
    <row r="902" spans="1:8">
      <c r="A902" s="183" t="s">
        <v>11784</v>
      </c>
      <c r="C902" s="183">
        <v>15000</v>
      </c>
      <c r="H902" s="183" t="s">
        <v>11785</v>
      </c>
    </row>
    <row r="904" spans="1:8">
      <c r="A904" s="183" t="s">
        <v>11786</v>
      </c>
    </row>
    <row r="905" spans="1:8">
      <c r="C905" s="183">
        <v>33004</v>
      </c>
      <c r="H905" s="183" t="s">
        <v>11787</v>
      </c>
    </row>
    <row r="906" spans="1:8">
      <c r="C906" s="183">
        <v>36000</v>
      </c>
      <c r="H906" s="183" t="s">
        <v>11788</v>
      </c>
    </row>
    <row r="907" spans="1:8">
      <c r="C907" s="183">
        <v>63725</v>
      </c>
      <c r="H907" s="183" t="s">
        <v>11789</v>
      </c>
    </row>
    <row r="909" spans="1:8">
      <c r="A909" s="183" t="s">
        <v>11790</v>
      </c>
    </row>
    <row r="910" spans="1:8">
      <c r="C910" s="183">
        <v>4056</v>
      </c>
      <c r="E910" s="699"/>
      <c r="F910" s="699"/>
      <c r="G910" s="699"/>
      <c r="H910" s="183" t="s">
        <v>11791</v>
      </c>
    </row>
    <row r="911" spans="1:8">
      <c r="E911" s="699"/>
      <c r="F911" s="699"/>
      <c r="G911" s="699"/>
    </row>
    <row r="912" spans="1:8">
      <c r="A912" s="183" t="s">
        <v>11792</v>
      </c>
    </row>
    <row r="913" spans="1:8">
      <c r="E913" s="183">
        <v>100</v>
      </c>
      <c r="H913" s="183" t="s">
        <v>11793</v>
      </c>
    </row>
    <row r="914" spans="1:8">
      <c r="E914" s="183">
        <v>100</v>
      </c>
      <c r="H914" s="183" t="s">
        <v>11794</v>
      </c>
    </row>
    <row r="915" spans="1:8">
      <c r="E915" s="699" t="s">
        <v>11795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11796</v>
      </c>
    </row>
    <row r="918" spans="1:8">
      <c r="E918" s="183">
        <v>50</v>
      </c>
      <c r="H918" s="183" t="s">
        <v>11797</v>
      </c>
    </row>
    <row r="919" spans="1:8">
      <c r="E919" s="183">
        <v>500</v>
      </c>
      <c r="H919" s="183" t="s">
        <v>11798</v>
      </c>
    </row>
    <row r="920" spans="1:8">
      <c r="E920" s="183">
        <v>548</v>
      </c>
      <c r="H920" s="183" t="s">
        <v>11799</v>
      </c>
    </row>
    <row r="921" spans="1:8">
      <c r="E921" s="183">
        <v>75</v>
      </c>
      <c r="H921" s="183" t="s">
        <v>11800</v>
      </c>
    </row>
    <row r="922" spans="1:8">
      <c r="E922" s="699" t="s">
        <v>11801</v>
      </c>
      <c r="F922" s="699"/>
      <c r="G922" s="699"/>
    </row>
    <row r="924" spans="1:8">
      <c r="A924" s="183" t="s">
        <v>11802</v>
      </c>
    </row>
    <row r="925" spans="1:8">
      <c r="E925" s="183">
        <v>110</v>
      </c>
      <c r="H925" s="183" t="s">
        <v>11803</v>
      </c>
    </row>
    <row r="926" spans="1:8">
      <c r="E926" s="183">
        <v>130</v>
      </c>
      <c r="H926" s="183" t="s">
        <v>11804</v>
      </c>
    </row>
    <row r="927" spans="1:8">
      <c r="E927" s="699" t="s">
        <v>11805</v>
      </c>
      <c r="F927" s="699"/>
      <c r="G927" s="699"/>
    </row>
    <row r="929" spans="1:8">
      <c r="A929" s="183" t="s">
        <v>11806</v>
      </c>
      <c r="H929" s="183" t="s">
        <v>11807</v>
      </c>
    </row>
    <row r="930" spans="1:8">
      <c r="E930" s="183">
        <v>1205</v>
      </c>
    </row>
    <row r="931" spans="1:8">
      <c r="E931" s="699" t="s">
        <v>11808</v>
      </c>
      <c r="F931" s="699"/>
      <c r="G931" s="699"/>
    </row>
    <row r="933" spans="1:8">
      <c r="A933" s="183" t="s">
        <v>11809</v>
      </c>
    </row>
    <row r="934" spans="1:8">
      <c r="E934" s="183">
        <v>270</v>
      </c>
      <c r="H934" s="183" t="s">
        <v>11810</v>
      </c>
    </row>
    <row r="935" spans="1:8">
      <c r="E935" s="183">
        <v>250</v>
      </c>
      <c r="H935" s="183" t="s">
        <v>11811</v>
      </c>
    </row>
    <row r="936" spans="1:8">
      <c r="E936" s="699" t="s">
        <v>11812</v>
      </c>
      <c r="F936" s="699"/>
      <c r="G936" s="699"/>
      <c r="H936" s="699" t="s">
        <v>11813</v>
      </c>
    </row>
    <row r="938" spans="1:8">
      <c r="A938" s="183" t="s">
        <v>11814</v>
      </c>
      <c r="C938" s="183">
        <v>15000</v>
      </c>
      <c r="H938" s="183" t="s">
        <v>11815</v>
      </c>
    </row>
    <row r="940" spans="1:8">
      <c r="A940" s="183" t="s">
        <v>11816</v>
      </c>
    </row>
    <row r="941" spans="1:8">
      <c r="E941" s="183">
        <v>95</v>
      </c>
      <c r="H941" s="183" t="s">
        <v>11817</v>
      </c>
    </row>
    <row r="942" spans="1:8">
      <c r="E942" s="183">
        <v>470</v>
      </c>
      <c r="H942" s="183" t="s">
        <v>11818</v>
      </c>
    </row>
    <row r="943" spans="1:8">
      <c r="E943" s="699" t="s">
        <v>11819</v>
      </c>
      <c r="F943" s="699"/>
      <c r="G943" s="699"/>
    </row>
    <row r="945" spans="1:8">
      <c r="A945" s="183" t="s">
        <v>11820</v>
      </c>
      <c r="C945" s="183">
        <v>5000</v>
      </c>
      <c r="H945" s="183" t="s">
        <v>11774</v>
      </c>
    </row>
    <row r="946" spans="1:8">
      <c r="C946" s="183">
        <v>63707</v>
      </c>
      <c r="H946" s="183" t="s">
        <v>11789</v>
      </c>
    </row>
    <row r="947" spans="1:8">
      <c r="C947" s="183">
        <v>33000</v>
      </c>
      <c r="H947" s="183" t="s">
        <v>11787</v>
      </c>
    </row>
    <row r="948" spans="1:8">
      <c r="C948" s="183">
        <v>22978</v>
      </c>
      <c r="H948" s="183" t="s">
        <v>11821</v>
      </c>
    </row>
    <row r="949" spans="1:8">
      <c r="D949" s="183">
        <v>5000</v>
      </c>
      <c r="H949" s="183" t="s">
        <v>11467</v>
      </c>
    </row>
    <row r="950" spans="1:8">
      <c r="E950" s="699" t="s">
        <v>11822</v>
      </c>
      <c r="F950" s="699"/>
      <c r="G950" s="699"/>
    </row>
    <row r="952" spans="1:8">
      <c r="A952" s="183" t="s">
        <v>11823</v>
      </c>
    </row>
    <row r="953" spans="1:8">
      <c r="C953" s="183">
        <v>33772</v>
      </c>
      <c r="H953" s="183" t="s">
        <v>11824</v>
      </c>
    </row>
    <row r="955" spans="1:8">
      <c r="A955" s="183" t="s">
        <v>11825</v>
      </c>
    </row>
    <row r="956" spans="1:8">
      <c r="C956" s="183">
        <v>21920</v>
      </c>
      <c r="H956" s="183" t="s">
        <v>11826</v>
      </c>
    </row>
    <row r="958" spans="1:8">
      <c r="A958" s="183" t="s">
        <v>11827</v>
      </c>
    </row>
    <row r="959" spans="1:8">
      <c r="C959" s="183">
        <v>36000</v>
      </c>
      <c r="H959" s="183" t="s">
        <v>11828</v>
      </c>
    </row>
    <row r="961" spans="1:8">
      <c r="A961" s="183" t="s">
        <v>11829</v>
      </c>
    </row>
    <row r="962" spans="1:8">
      <c r="E962" s="183">
        <v>267</v>
      </c>
      <c r="H962" s="183" t="s">
        <v>11830</v>
      </c>
    </row>
    <row r="963" spans="1:8">
      <c r="E963" s="699" t="s">
        <v>11831</v>
      </c>
      <c r="F963" s="699"/>
      <c r="G963" s="699"/>
    </row>
    <row r="965" spans="1:8">
      <c r="A965" s="183" t="s">
        <v>11832</v>
      </c>
    </row>
    <row r="966" spans="1:8">
      <c r="E966" s="183">
        <v>105</v>
      </c>
      <c r="H966" s="183" t="s">
        <v>11833</v>
      </c>
    </row>
    <row r="967" spans="1:8">
      <c r="E967" s="699" t="s">
        <v>11834</v>
      </c>
      <c r="F967" s="699"/>
      <c r="G967" s="699"/>
    </row>
    <row r="969" spans="1:8">
      <c r="A969" s="183" t="s">
        <v>11835</v>
      </c>
    </row>
    <row r="970" spans="1:8">
      <c r="E970" s="183">
        <v>998</v>
      </c>
      <c r="H970" s="183" t="s">
        <v>11836</v>
      </c>
    </row>
    <row r="971" spans="1:8">
      <c r="E971" s="183">
        <v>178</v>
      </c>
      <c r="H971" s="183" t="s">
        <v>11837</v>
      </c>
    </row>
    <row r="972" spans="1:8">
      <c r="E972" s="699" t="s">
        <v>11838</v>
      </c>
      <c r="F972" s="699"/>
      <c r="G972" s="699"/>
    </row>
    <row r="974" spans="1:8">
      <c r="A974" s="183" t="s">
        <v>11839</v>
      </c>
      <c r="H974" s="183" t="s">
        <v>11840</v>
      </c>
    </row>
    <row r="975" spans="1:8">
      <c r="E975" s="183">
        <v>1205</v>
      </c>
    </row>
    <row r="976" spans="1:8">
      <c r="E976" s="699" t="s">
        <v>11841</v>
      </c>
      <c r="F976" s="699"/>
      <c r="G976" s="699"/>
    </row>
    <row r="978" spans="1:8">
      <c r="A978" s="183" t="s">
        <v>11842</v>
      </c>
      <c r="C978" s="183">
        <v>15000</v>
      </c>
      <c r="H978" s="183" t="s">
        <v>11843</v>
      </c>
    </row>
    <row r="980" spans="1:8">
      <c r="A980" s="183" t="s">
        <v>11844</v>
      </c>
    </row>
    <row r="981" spans="1:8">
      <c r="E981" s="183">
        <v>1000</v>
      </c>
      <c r="H981" s="183" t="s">
        <v>11845</v>
      </c>
    </row>
    <row r="982" spans="1:8">
      <c r="E982" s="699" t="s">
        <v>11846</v>
      </c>
      <c r="F982" s="699"/>
      <c r="G982" s="699"/>
    </row>
    <row r="983" spans="1:8">
      <c r="C983" s="183">
        <v>17500</v>
      </c>
      <c r="H983" s="183" t="s">
        <v>11847</v>
      </c>
    </row>
    <row r="984" spans="1:8">
      <c r="C984" s="183">
        <v>22978</v>
      </c>
      <c r="H984" s="183" t="s">
        <v>11848</v>
      </c>
    </row>
    <row r="986" spans="1:8">
      <c r="A986" s="183" t="s">
        <v>11849</v>
      </c>
    </row>
    <row r="987" spans="1:8">
      <c r="C987" s="183">
        <v>63707</v>
      </c>
      <c r="H987" s="183" t="s">
        <v>11850</v>
      </c>
    </row>
    <row r="989" spans="1:8">
      <c r="A989" s="183" t="s">
        <v>11851</v>
      </c>
      <c r="H989" s="183" t="s">
        <v>11852</v>
      </c>
    </row>
    <row r="990" spans="1:8">
      <c r="E990" s="183">
        <v>1205</v>
      </c>
    </row>
    <row r="991" spans="1:8">
      <c r="E991" s="699" t="s">
        <v>11853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11854</v>
      </c>
    </row>
    <row r="994" spans="1:8">
      <c r="C994" s="183">
        <v>5000</v>
      </c>
      <c r="H994" s="183" t="s">
        <v>11515</v>
      </c>
    </row>
    <row r="995" spans="1:8">
      <c r="D995" s="183">
        <v>5000</v>
      </c>
      <c r="H995" s="183" t="s">
        <v>11467</v>
      </c>
    </row>
    <row r="996" spans="1:8">
      <c r="E996" s="699" t="s">
        <v>11855</v>
      </c>
      <c r="F996" s="699"/>
      <c r="G996" s="699"/>
    </row>
    <row r="998" spans="1:8">
      <c r="A998" s="183" t="s">
        <v>11856</v>
      </c>
    </row>
    <row r="999" spans="1:8">
      <c r="E999" s="183">
        <v>235</v>
      </c>
      <c r="H999" s="183" t="s">
        <v>11857</v>
      </c>
    </row>
    <row r="1000" spans="1:8">
      <c r="E1000" s="183">
        <v>255</v>
      </c>
      <c r="H1000" s="183" t="s">
        <v>11858</v>
      </c>
    </row>
    <row r="1001" spans="1:8">
      <c r="E1001" s="699" t="s">
        <v>11859</v>
      </c>
      <c r="F1001" s="699"/>
      <c r="G1001" s="699"/>
    </row>
    <row r="1003" spans="1:8">
      <c r="A1003" s="183" t="s">
        <v>11860</v>
      </c>
    </row>
    <row r="1004" spans="1:8">
      <c r="E1004" s="183">
        <v>35</v>
      </c>
      <c r="H1004" s="183" t="s">
        <v>11861</v>
      </c>
    </row>
    <row r="1005" spans="1:8">
      <c r="E1005" s="183">
        <v>300</v>
      </c>
      <c r="H1005" s="183" t="s">
        <v>11862</v>
      </c>
    </row>
    <row r="1006" spans="1:8">
      <c r="E1006" s="183">
        <v>36</v>
      </c>
      <c r="H1006" s="183" t="s">
        <v>11863</v>
      </c>
    </row>
    <row r="1007" spans="1:8">
      <c r="E1007" s="183">
        <v>980</v>
      </c>
      <c r="H1007" s="183" t="s">
        <v>11864</v>
      </c>
    </row>
    <row r="1008" spans="1:8">
      <c r="E1008" s="699" t="s">
        <v>11865</v>
      </c>
      <c r="F1008" s="699"/>
      <c r="G1008" s="699"/>
    </row>
    <row r="1010" spans="1:8">
      <c r="A1010" s="183" t="s">
        <v>11866</v>
      </c>
    </row>
    <row r="1011" spans="1:8">
      <c r="E1011" s="183">
        <v>75</v>
      </c>
      <c r="H1011" s="183" t="s">
        <v>11867</v>
      </c>
    </row>
    <row r="1012" spans="1:8">
      <c r="E1012" s="699" t="s">
        <v>11868</v>
      </c>
      <c r="F1012" s="699"/>
      <c r="G1012" s="699"/>
    </row>
    <row r="1014" spans="1:8">
      <c r="A1014" s="183" t="s">
        <v>11869</v>
      </c>
    </row>
    <row r="1015" spans="1:8">
      <c r="E1015" s="183">
        <v>215</v>
      </c>
      <c r="H1015" s="183" t="s">
        <v>11870</v>
      </c>
    </row>
    <row r="1016" spans="1:8">
      <c r="E1016" s="183">
        <v>225</v>
      </c>
      <c r="H1016" s="183" t="s">
        <v>11870</v>
      </c>
    </row>
    <row r="1017" spans="1:8">
      <c r="E1017" s="699" t="s">
        <v>11871</v>
      </c>
      <c r="F1017" s="699"/>
      <c r="G1017" s="699"/>
    </row>
    <row r="1019" spans="1:8">
      <c r="A1019" s="183" t="s">
        <v>11872</v>
      </c>
    </row>
    <row r="1020" spans="1:8">
      <c r="C1020" s="183">
        <v>48000</v>
      </c>
      <c r="H1020" s="183" t="s">
        <v>11873</v>
      </c>
    </row>
    <row r="1021" spans="1:8">
      <c r="C1021" s="183">
        <v>22978</v>
      </c>
      <c r="H1021" s="183" t="s">
        <v>11874</v>
      </c>
    </row>
    <row r="1022" spans="1:8">
      <c r="C1022" s="183">
        <v>63707</v>
      </c>
      <c r="H1022" s="183" t="s">
        <v>11875</v>
      </c>
    </row>
    <row r="1023" spans="1:8">
      <c r="C1023" s="183">
        <v>39000</v>
      </c>
      <c r="H1023" s="183" t="s">
        <v>11876</v>
      </c>
    </row>
    <row r="1025" spans="1:8">
      <c r="A1025" s="183" t="s">
        <v>11877</v>
      </c>
    </row>
    <row r="1026" spans="1:8">
      <c r="E1026" s="183">
        <v>90</v>
      </c>
      <c r="H1026" s="183" t="s">
        <v>11878</v>
      </c>
    </row>
    <row r="1027" spans="1:8">
      <c r="E1027" s="699" t="s">
        <v>11879</v>
      </c>
      <c r="F1027" s="699"/>
      <c r="G1027" s="699"/>
    </row>
    <row r="1029" spans="1:8">
      <c r="A1029" s="183" t="s">
        <v>11880</v>
      </c>
    </row>
    <row r="1030" spans="1:8">
      <c r="C1030" s="183">
        <v>15501</v>
      </c>
      <c r="H1030" s="183" t="s">
        <v>11881</v>
      </c>
    </row>
    <row r="1032" spans="1:8">
      <c r="A1032" s="183" t="s">
        <v>11877</v>
      </c>
    </row>
    <row r="1033" spans="1:8">
      <c r="E1033" s="183">
        <v>167</v>
      </c>
      <c r="H1033" s="183" t="s">
        <v>11882</v>
      </c>
    </row>
    <row r="1034" spans="1:8">
      <c r="E1034" s="699" t="s">
        <v>11883</v>
      </c>
      <c r="F1034" s="699"/>
      <c r="G1034" s="699"/>
    </row>
    <row r="1036" spans="1:8">
      <c r="A1036" s="183" t="s">
        <v>11884</v>
      </c>
    </row>
    <row r="1037" spans="1:8">
      <c r="C1037" s="183">
        <v>13529</v>
      </c>
      <c r="H1037" s="183" t="s">
        <v>11885</v>
      </c>
    </row>
    <row r="1039" spans="1:8">
      <c r="A1039" s="183" t="s">
        <v>11886</v>
      </c>
    </row>
    <row r="1040" spans="1:8">
      <c r="E1040" s="183">
        <v>133</v>
      </c>
      <c r="H1040" s="183" t="s">
        <v>11887</v>
      </c>
    </row>
    <row r="1041" spans="1:8">
      <c r="E1041" s="699" t="s">
        <v>11888</v>
      </c>
      <c r="F1041" s="699"/>
      <c r="G1041" s="699"/>
    </row>
    <row r="1043" spans="1:8">
      <c r="A1043" s="183" t="s">
        <v>11889</v>
      </c>
    </row>
    <row r="1044" spans="1:8">
      <c r="E1044" s="183">
        <v>100</v>
      </c>
      <c r="H1044" s="183" t="s">
        <v>11890</v>
      </c>
    </row>
    <row r="1045" spans="1:8">
      <c r="E1045" s="699" t="s">
        <v>11891</v>
      </c>
      <c r="F1045" s="699"/>
      <c r="G1045" s="699"/>
    </row>
    <row r="1047" spans="1:8">
      <c r="A1047" s="183" t="s">
        <v>11892</v>
      </c>
      <c r="H1047" s="183" t="s">
        <v>11893</v>
      </c>
    </row>
    <row r="1048" spans="1:8">
      <c r="E1048" s="183">
        <v>1205</v>
      </c>
    </row>
    <row r="1049" spans="1:8">
      <c r="E1049" s="699" t="s">
        <v>11894</v>
      </c>
      <c r="F1049" s="699"/>
      <c r="G1049" s="699"/>
    </row>
    <row r="1051" spans="1:8">
      <c r="A1051" s="183" t="s">
        <v>11895</v>
      </c>
    </row>
    <row r="1052" spans="1:8">
      <c r="C1052" s="183">
        <v>15000</v>
      </c>
      <c r="H1052" s="183" t="s">
        <v>11896</v>
      </c>
    </row>
    <row r="1054" spans="1:8">
      <c r="A1054" s="183" t="s">
        <v>11897</v>
      </c>
    </row>
    <row r="1055" spans="1:8">
      <c r="E1055" s="183">
        <v>240</v>
      </c>
      <c r="H1055" s="183" t="s">
        <v>11898</v>
      </c>
    </row>
    <row r="1056" spans="1:8">
      <c r="E1056" s="183">
        <v>400</v>
      </c>
      <c r="H1056" s="183" t="s">
        <v>11899</v>
      </c>
    </row>
    <row r="1057" spans="1:8">
      <c r="E1057" s="699" t="s">
        <v>11900</v>
      </c>
      <c r="F1057" s="699"/>
      <c r="G1057" s="699"/>
    </row>
    <row r="1059" spans="1:8">
      <c r="A1059" s="183" t="s">
        <v>11901</v>
      </c>
    </row>
    <row r="1060" spans="1:8">
      <c r="E1060" s="183">
        <v>90</v>
      </c>
      <c r="H1060" s="183" t="s">
        <v>11402</v>
      </c>
    </row>
    <row r="1061" spans="1:8">
      <c r="E1061" s="699" t="s">
        <v>11902</v>
      </c>
      <c r="F1061" s="699"/>
      <c r="G1061" s="699"/>
    </row>
    <row r="1063" spans="1:8">
      <c r="A1063" s="183" t="s">
        <v>11903</v>
      </c>
    </row>
    <row r="1064" spans="1:8">
      <c r="C1064" s="183">
        <v>5000</v>
      </c>
      <c r="H1064" s="183" t="s">
        <v>11904</v>
      </c>
    </row>
    <row r="1065" spans="1:8">
      <c r="D1065" s="183">
        <v>5000</v>
      </c>
      <c r="H1065" s="183" t="s">
        <v>11467</v>
      </c>
    </row>
    <row r="1066" spans="1:8">
      <c r="E1066" s="183">
        <v>500</v>
      </c>
      <c r="H1066" s="183" t="s">
        <v>11905</v>
      </c>
    </row>
    <row r="1067" spans="1:8">
      <c r="E1067" s="699" t="s">
        <v>11906</v>
      </c>
      <c r="F1067" s="699"/>
      <c r="G1067" s="699"/>
    </row>
    <row r="1069" spans="1:8">
      <c r="A1069" s="183" t="s">
        <v>11907</v>
      </c>
    </row>
    <row r="1070" spans="1:8">
      <c r="E1070" s="183">
        <v>230</v>
      </c>
      <c r="H1070" s="183" t="s">
        <v>11908</v>
      </c>
    </row>
    <row r="1071" spans="1:8">
      <c r="E1071" s="183">
        <v>190</v>
      </c>
      <c r="H1071" s="183" t="s">
        <v>11909</v>
      </c>
    </row>
    <row r="1072" spans="1:8">
      <c r="E1072" s="699" t="s">
        <v>11910</v>
      </c>
      <c r="F1072" s="699"/>
      <c r="G1072" s="699"/>
    </row>
    <row r="1074" spans="1:8">
      <c r="A1074" s="183" t="s">
        <v>11911</v>
      </c>
    </row>
    <row r="1075" spans="1:8">
      <c r="C1075" s="183">
        <v>22978</v>
      </c>
      <c r="H1075" s="183" t="s">
        <v>11912</v>
      </c>
    </row>
    <row r="1076" spans="1:8">
      <c r="C1076" s="183">
        <v>63707</v>
      </c>
      <c r="H1076" s="183" t="s">
        <v>11913</v>
      </c>
    </row>
    <row r="1078" spans="1:8">
      <c r="A1078" s="183" t="s">
        <v>11914</v>
      </c>
    </row>
    <row r="1079" spans="1:8">
      <c r="C1079" s="183">
        <v>16356</v>
      </c>
      <c r="H1079" s="183" t="s">
        <v>11915</v>
      </c>
    </row>
    <row r="1081" spans="1:8">
      <c r="A1081" s="183" t="s">
        <v>11916</v>
      </c>
    </row>
    <row r="1082" spans="1:8">
      <c r="E1082" s="183">
        <v>125</v>
      </c>
      <c r="H1082" s="183" t="s">
        <v>11917</v>
      </c>
    </row>
    <row r="1083" spans="1:8">
      <c r="E1083" s="183">
        <v>120</v>
      </c>
      <c r="H1083" s="183" t="s">
        <v>11918</v>
      </c>
    </row>
    <row r="1084" spans="1:8">
      <c r="E1084" s="699" t="s">
        <v>11919</v>
      </c>
      <c r="F1084" s="699"/>
      <c r="G1084" s="699"/>
    </row>
    <row r="1086" spans="1:8">
      <c r="A1086" s="183" t="s">
        <v>11920</v>
      </c>
    </row>
    <row r="1087" spans="1:8">
      <c r="E1087" s="183">
        <v>155</v>
      </c>
      <c r="H1087" s="183" t="s">
        <v>11921</v>
      </c>
    </row>
    <row r="1088" spans="1:8">
      <c r="E1088" s="183">
        <v>175</v>
      </c>
      <c r="H1088" s="183" t="s">
        <v>11921</v>
      </c>
    </row>
    <row r="1089" spans="1:8">
      <c r="E1089" s="699" t="s">
        <v>11922</v>
      </c>
      <c r="F1089" s="699"/>
      <c r="G1089" s="699"/>
    </row>
    <row r="1091" spans="1:8">
      <c r="A1091" s="183" t="s">
        <v>11923</v>
      </c>
    </row>
    <row r="1092" spans="1:8">
      <c r="E1092" s="183">
        <v>32</v>
      </c>
      <c r="H1092" s="183" t="s">
        <v>11924</v>
      </c>
    </row>
    <row r="1093" spans="1:8">
      <c r="E1093" s="183">
        <v>40</v>
      </c>
      <c r="H1093" s="183" t="s">
        <v>11925</v>
      </c>
    </row>
    <row r="1094" spans="1:8">
      <c r="E1094" s="699" t="s">
        <v>11926</v>
      </c>
      <c r="F1094" s="699"/>
      <c r="G1094" s="699"/>
    </row>
    <row r="1096" spans="1:8">
      <c r="A1096" s="183" t="s">
        <v>11927</v>
      </c>
    </row>
    <row r="1097" spans="1:8">
      <c r="E1097" s="183">
        <v>1205</v>
      </c>
      <c r="H1097" s="183" t="s">
        <v>11928</v>
      </c>
    </row>
    <row r="1098" spans="1:8">
      <c r="E1098" s="699" t="s">
        <v>11929</v>
      </c>
      <c r="F1098" s="699"/>
      <c r="G1098" s="699"/>
      <c r="H1098" s="699" t="s">
        <v>11930</v>
      </c>
    </row>
    <row r="1100" spans="1:8">
      <c r="A1100" s="183" t="s">
        <v>11931</v>
      </c>
      <c r="C1100" s="183">
        <v>15000</v>
      </c>
      <c r="H1100" s="183" t="s">
        <v>11932</v>
      </c>
    </row>
    <row r="1102" spans="1:8">
      <c r="A1102" s="183" t="s">
        <v>11931</v>
      </c>
    </row>
    <row r="1103" spans="1:8">
      <c r="E1103" s="183">
        <v>380</v>
      </c>
      <c r="H1103" s="183" t="s">
        <v>11933</v>
      </c>
    </row>
    <row r="1104" spans="1:8">
      <c r="E1104" s="183">
        <v>285</v>
      </c>
      <c r="H1104" s="183" t="s">
        <v>11933</v>
      </c>
    </row>
    <row r="1105" spans="1:8">
      <c r="E1105" s="699" t="s">
        <v>11934</v>
      </c>
      <c r="F1105" s="699"/>
      <c r="G1105" s="699"/>
    </row>
    <row r="1107" spans="1:8">
      <c r="A1107" s="183" t="s">
        <v>11935</v>
      </c>
    </row>
    <row r="1108" spans="1:8">
      <c r="E1108" s="183">
        <v>105</v>
      </c>
      <c r="H1108" s="183" t="s">
        <v>11936</v>
      </c>
    </row>
    <row r="1109" spans="1:8">
      <c r="E1109" s="699" t="s">
        <v>11937</v>
      </c>
      <c r="F1109" s="699"/>
      <c r="G1109" s="699"/>
    </row>
    <row r="1111" spans="1:8">
      <c r="A1111" s="183" t="s">
        <v>11938</v>
      </c>
    </row>
    <row r="1112" spans="1:8">
      <c r="E1112" s="183">
        <v>45</v>
      </c>
      <c r="H1112" s="183" t="s">
        <v>11939</v>
      </c>
    </row>
    <row r="1113" spans="1:8">
      <c r="E1113" s="699" t="s">
        <v>11940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11938</v>
      </c>
    </row>
    <row r="1116" spans="1:8">
      <c r="C1116" s="183">
        <v>26000</v>
      </c>
      <c r="H1116" s="183" t="s">
        <v>11941</v>
      </c>
    </row>
    <row r="1117" spans="1:8">
      <c r="C1117" s="183">
        <v>22970</v>
      </c>
      <c r="H1117" s="183" t="s">
        <v>11942</v>
      </c>
    </row>
    <row r="1118" spans="1:8">
      <c r="C1118" s="183">
        <v>63516</v>
      </c>
      <c r="H1118" s="183" t="s">
        <v>11943</v>
      </c>
    </row>
    <row r="1120" spans="1:8">
      <c r="A1120" s="183" t="s">
        <v>11944</v>
      </c>
    </row>
    <row r="1121" spans="1:8">
      <c r="C1121" s="183">
        <v>7117</v>
      </c>
      <c r="H1121" s="183" t="s">
        <v>11945</v>
      </c>
    </row>
    <row r="1122" spans="1:8">
      <c r="C1122" s="183">
        <v>16446</v>
      </c>
      <c r="H1122" s="183" t="s">
        <v>11946</v>
      </c>
    </row>
    <row r="1124" spans="1:8">
      <c r="A1124" s="183" t="s">
        <v>11947</v>
      </c>
    </row>
    <row r="1125" spans="1:8">
      <c r="E1125" s="183">
        <v>188</v>
      </c>
      <c r="H1125" s="183" t="s">
        <v>11948</v>
      </c>
    </row>
    <row r="1126" spans="1:8">
      <c r="E1126" s="183">
        <v>1205</v>
      </c>
      <c r="H1126" s="183" t="s">
        <v>11949</v>
      </c>
    </row>
    <row r="1127" spans="1:8">
      <c r="E1127" s="699" t="s">
        <v>11950</v>
      </c>
      <c r="F1127" s="699"/>
      <c r="G1127" s="699"/>
    </row>
    <row r="1129" spans="1:8">
      <c r="A1129" s="183" t="s">
        <v>11951</v>
      </c>
    </row>
    <row r="1130" spans="1:8">
      <c r="E1130" s="183">
        <v>88</v>
      </c>
      <c r="H1130" s="183" t="s">
        <v>11952</v>
      </c>
    </row>
    <row r="1131" spans="1:8">
      <c r="E1131" s="699" t="s">
        <v>11953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11954</v>
      </c>
    </row>
    <row r="1134" spans="1:8">
      <c r="B1134" s="183">
        <v>28000</v>
      </c>
      <c r="H1134" s="183" t="s">
        <v>11955</v>
      </c>
    </row>
    <row r="1135" spans="1:8">
      <c r="C1135" s="183">
        <v>5000</v>
      </c>
      <c r="H1135" s="183" t="s">
        <v>11956</v>
      </c>
    </row>
    <row r="1136" spans="1:8">
      <c r="D1136" s="183">
        <v>5000</v>
      </c>
      <c r="H1136" s="183" t="s">
        <v>11467</v>
      </c>
    </row>
    <row r="1137" spans="1:8">
      <c r="E1137" s="699" t="s">
        <v>11957</v>
      </c>
      <c r="F1137" s="699"/>
      <c r="G1137" s="699"/>
    </row>
    <row r="1139" spans="1:8">
      <c r="A1139" s="183" t="s">
        <v>11958</v>
      </c>
    </row>
    <row r="1140" spans="1:8">
      <c r="C1140" s="183">
        <v>15000</v>
      </c>
      <c r="H1140" s="183" t="s">
        <v>11959</v>
      </c>
    </row>
    <row r="1142" spans="1:8">
      <c r="A1142" s="183" t="s">
        <v>11958</v>
      </c>
    </row>
    <row r="1143" spans="1:8">
      <c r="E1143" s="183">
        <v>250</v>
      </c>
      <c r="H1143" s="183" t="s">
        <v>11960</v>
      </c>
    </row>
    <row r="1144" spans="1:8">
      <c r="E1144" s="183">
        <v>450</v>
      </c>
      <c r="H1144" s="183" t="s">
        <v>11961</v>
      </c>
    </row>
    <row r="1145" spans="1:8">
      <c r="A1145" s="183" t="s">
        <v>11962</v>
      </c>
      <c r="E1145" s="183">
        <v>159</v>
      </c>
      <c r="H1145" s="183" t="s">
        <v>11963</v>
      </c>
    </row>
    <row r="1146" spans="1:8">
      <c r="E1146" s="183">
        <v>300</v>
      </c>
      <c r="H1146" s="183" t="s">
        <v>11759</v>
      </c>
    </row>
    <row r="1147" spans="1:8">
      <c r="E1147" s="699" t="s">
        <v>11964</v>
      </c>
      <c r="F1147" s="699"/>
      <c r="G1147" s="699"/>
      <c r="H1147" s="699" t="s">
        <v>11965</v>
      </c>
    </row>
    <row r="1148" spans="1:8">
      <c r="E1148" s="699"/>
      <c r="F1148" s="699"/>
      <c r="G1148" s="699"/>
      <c r="H1148" s="699"/>
    </row>
    <row r="1149" spans="1:8">
      <c r="A1149" s="183" t="s">
        <v>11966</v>
      </c>
    </row>
    <row r="1150" spans="1:8">
      <c r="C1150" s="183">
        <v>33000</v>
      </c>
      <c r="H1150" s="183" t="s">
        <v>11967</v>
      </c>
    </row>
    <row r="1151" spans="1:8">
      <c r="C1151" s="183">
        <v>22970</v>
      </c>
      <c r="H1151" s="183" t="s">
        <v>11968</v>
      </c>
    </row>
    <row r="1152" spans="1:8">
      <c r="C1152" s="183">
        <v>63516</v>
      </c>
      <c r="H1152" s="183" t="s">
        <v>11969</v>
      </c>
    </row>
    <row r="1153" spans="1:8">
      <c r="E1153" s="699"/>
      <c r="F1153" s="699"/>
      <c r="G1153" s="699"/>
      <c r="H1153" s="699"/>
    </row>
    <row r="1154" spans="1:8">
      <c r="A1154" s="183" t="s">
        <v>11970</v>
      </c>
    </row>
    <row r="1155" spans="1:8" ht="64.8">
      <c r="C1155" s="183">
        <v>3000</v>
      </c>
      <c r="H1155" s="694" t="s">
        <v>11971</v>
      </c>
    </row>
    <row r="1157" spans="1:8">
      <c r="A1157" s="183" t="s">
        <v>11972</v>
      </c>
    </row>
    <row r="1158" spans="1:8">
      <c r="E1158" s="183">
        <v>280</v>
      </c>
      <c r="H1158" s="183" t="s">
        <v>11973</v>
      </c>
    </row>
    <row r="1159" spans="1:8">
      <c r="E1159" s="183">
        <v>270</v>
      </c>
      <c r="H1159" s="183" t="s">
        <v>11973</v>
      </c>
    </row>
    <row r="1160" spans="1:8">
      <c r="E1160" s="699" t="s">
        <v>11974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11975</v>
      </c>
    </row>
    <row r="1163" spans="1:8">
      <c r="C1163" s="183">
        <v>9944</v>
      </c>
      <c r="H1163" s="183" t="s">
        <v>11976</v>
      </c>
    </row>
    <row r="1165" spans="1:8">
      <c r="A1165" s="183" t="s">
        <v>11977</v>
      </c>
    </row>
    <row r="1166" spans="1:8">
      <c r="E1166" s="183">
        <v>1205</v>
      </c>
      <c r="H1166" s="183" t="s">
        <v>11978</v>
      </c>
    </row>
    <row r="1167" spans="1:8">
      <c r="E1167" s="699" t="s">
        <v>11979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11980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11981</v>
      </c>
    </row>
    <row r="1171" spans="1:8">
      <c r="E1171" s="206">
        <v>30</v>
      </c>
      <c r="F1171" s="206"/>
      <c r="G1171" s="206"/>
      <c r="H1171" s="183" t="s">
        <v>11982</v>
      </c>
    </row>
    <row r="1172" spans="1:8">
      <c r="E1172" s="699" t="s">
        <v>11983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11984</v>
      </c>
    </row>
    <row r="1175" spans="1:8">
      <c r="C1175" s="183">
        <v>15000</v>
      </c>
      <c r="H1175" s="183" t="s">
        <v>11985</v>
      </c>
    </row>
    <row r="1177" spans="1:8">
      <c r="A1177" s="183" t="s">
        <v>11986</v>
      </c>
    </row>
    <row r="1178" spans="1:8">
      <c r="C1178" s="183">
        <v>7500</v>
      </c>
      <c r="H1178" s="183" t="s">
        <v>11987</v>
      </c>
    </row>
    <row r="1179" spans="1:8">
      <c r="C1179" s="183">
        <v>25670</v>
      </c>
      <c r="H1179" s="183" t="s">
        <v>11988</v>
      </c>
    </row>
    <row r="1180" spans="1:8">
      <c r="C1180" s="183">
        <v>63516</v>
      </c>
      <c r="H1180" s="183" t="s">
        <v>11989</v>
      </c>
    </row>
    <row r="1182" spans="1:8">
      <c r="A1182" s="183" t="s">
        <v>11990</v>
      </c>
    </row>
    <row r="1183" spans="1:8">
      <c r="C1183" s="183">
        <v>17644</v>
      </c>
      <c r="H1183" s="183" t="s">
        <v>11991</v>
      </c>
    </row>
    <row r="1185" spans="1:8">
      <c r="A1185" s="183" t="s">
        <v>11992</v>
      </c>
    </row>
    <row r="1186" spans="1:8">
      <c r="E1186" s="183">
        <v>500</v>
      </c>
      <c r="H1186" s="183" t="s">
        <v>11993</v>
      </c>
    </row>
    <row r="1187" spans="1:8">
      <c r="E1187" s="183">
        <v>500</v>
      </c>
      <c r="H1187" s="183" t="s">
        <v>11652</v>
      </c>
    </row>
    <row r="1188" spans="1:8">
      <c r="E1188" s="699" t="s">
        <v>11994</v>
      </c>
      <c r="F1188" s="699"/>
      <c r="G1188" s="699"/>
    </row>
    <row r="1190" spans="1:8">
      <c r="A1190" s="183" t="s">
        <v>11995</v>
      </c>
    </row>
    <row r="1191" spans="1:8">
      <c r="C1191" s="183">
        <v>12728</v>
      </c>
      <c r="H1191" s="183" t="s">
        <v>11996</v>
      </c>
    </row>
    <row r="1192" spans="1:8">
      <c r="C1192" s="183">
        <v>5000</v>
      </c>
      <c r="H1192" s="183" t="s">
        <v>11956</v>
      </c>
    </row>
    <row r="1193" spans="1:8">
      <c r="D1193" s="183">
        <v>5000</v>
      </c>
      <c r="H1193" s="183" t="s">
        <v>11467</v>
      </c>
    </row>
    <row r="1194" spans="1:8">
      <c r="E1194" s="699" t="s">
        <v>11997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11998</v>
      </c>
    </row>
    <row r="1197" spans="1:8">
      <c r="E1197" s="183">
        <v>1205</v>
      </c>
      <c r="H1197" s="183" t="s">
        <v>11999</v>
      </c>
    </row>
    <row r="1198" spans="1:8">
      <c r="E1198" s="183">
        <v>178</v>
      </c>
      <c r="H1198" s="183" t="s">
        <v>12000</v>
      </c>
    </row>
    <row r="1199" spans="1:8">
      <c r="E1199" s="699" t="s">
        <v>12001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12002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12003</v>
      </c>
    </row>
    <row r="1203" spans="1:8">
      <c r="E1203" s="699" t="s">
        <v>12004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12005</v>
      </c>
    </row>
    <row r="1206" spans="1:8">
      <c r="C1206" s="183">
        <v>15000</v>
      </c>
      <c r="H1206" s="183" t="s">
        <v>12006</v>
      </c>
    </row>
    <row r="1208" spans="1:8">
      <c r="A1208" s="183" t="s">
        <v>12007</v>
      </c>
    </row>
    <row r="1209" spans="1:8">
      <c r="E1209" s="183">
        <v>225</v>
      </c>
      <c r="H1209" s="183" t="s">
        <v>12008</v>
      </c>
    </row>
    <row r="1210" spans="1:8">
      <c r="E1210" s="183">
        <v>245</v>
      </c>
      <c r="H1210" s="183" t="s">
        <v>12009</v>
      </c>
    </row>
    <row r="1211" spans="1:8">
      <c r="E1211" s="699" t="s">
        <v>12010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12011</v>
      </c>
    </row>
    <row r="1214" spans="1:8">
      <c r="C1214" s="183">
        <v>18000</v>
      </c>
      <c r="H1214" s="183" t="s">
        <v>12012</v>
      </c>
    </row>
    <row r="1215" spans="1:8">
      <c r="C1215" s="183">
        <v>25670</v>
      </c>
      <c r="H1215" s="183" t="s">
        <v>12013</v>
      </c>
    </row>
    <row r="1216" spans="1:8">
      <c r="C1216" s="183">
        <v>63516</v>
      </c>
      <c r="H1216" s="183" t="s">
        <v>12014</v>
      </c>
    </row>
    <row r="1218" spans="1:8">
      <c r="A1218" s="183" t="s">
        <v>12015</v>
      </c>
    </row>
    <row r="1219" spans="1:8">
      <c r="C1219" s="183">
        <v>1154</v>
      </c>
      <c r="H1219" s="183" t="s">
        <v>12016</v>
      </c>
    </row>
    <row r="1221" spans="1:8">
      <c r="A1221" s="183" t="s">
        <v>12017</v>
      </c>
    </row>
    <row r="1222" spans="1:8">
      <c r="E1222" s="183">
        <v>1205</v>
      </c>
      <c r="H1222" s="183" t="s">
        <v>12018</v>
      </c>
    </row>
    <row r="1223" spans="1:8">
      <c r="E1223" s="183">
        <v>140</v>
      </c>
      <c r="H1223" s="183" t="s">
        <v>12019</v>
      </c>
    </row>
    <row r="1224" spans="1:8">
      <c r="E1224" s="699" t="s">
        <v>12020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12021</v>
      </c>
    </row>
    <row r="1227" spans="1:8">
      <c r="E1227" s="183">
        <v>100</v>
      </c>
      <c r="H1227" s="183" t="s">
        <v>11315</v>
      </c>
    </row>
    <row r="1228" spans="1:8">
      <c r="E1228" s="183">
        <v>18</v>
      </c>
      <c r="H1228" s="183" t="s">
        <v>12022</v>
      </c>
    </row>
    <row r="1229" spans="1:8">
      <c r="E1229" s="699" t="s">
        <v>12023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12024</v>
      </c>
    </row>
    <row r="1232" spans="1:8">
      <c r="C1232" s="183">
        <v>15000</v>
      </c>
      <c r="H1232" s="183" t="s">
        <v>12025</v>
      </c>
    </row>
    <row r="1233" spans="1:8">
      <c r="E1233" s="699"/>
      <c r="F1233" s="699"/>
      <c r="G1233" s="699"/>
    </row>
    <row r="1234" spans="1:8">
      <c r="A1234" s="183" t="s">
        <v>12026</v>
      </c>
    </row>
    <row r="1235" spans="1:8">
      <c r="C1235" s="183">
        <v>25670</v>
      </c>
      <c r="H1235" s="183" t="s">
        <v>12027</v>
      </c>
    </row>
    <row r="1236" spans="1:8">
      <c r="C1236" s="183">
        <v>18614</v>
      </c>
      <c r="H1236" s="183" t="s">
        <v>12028</v>
      </c>
    </row>
    <row r="1237" spans="1:8">
      <c r="C1237" s="183">
        <v>4725</v>
      </c>
      <c r="H1237" s="183" t="s">
        <v>12029</v>
      </c>
    </row>
    <row r="1238" spans="1:8">
      <c r="C1238" s="183">
        <v>25670</v>
      </c>
      <c r="H1238" s="183" t="s">
        <v>12030</v>
      </c>
    </row>
    <row r="1239" spans="1:8">
      <c r="C1239" s="183">
        <v>37846</v>
      </c>
      <c r="H1239" s="183" t="s">
        <v>12031</v>
      </c>
    </row>
    <row r="1241" spans="1:8">
      <c r="A1241" s="183" t="s">
        <v>12032</v>
      </c>
    </row>
    <row r="1242" spans="1:8">
      <c r="E1242" s="183">
        <v>60</v>
      </c>
      <c r="H1242" s="183" t="s">
        <v>12033</v>
      </c>
    </row>
    <row r="1243" spans="1:8">
      <c r="E1243" s="183">
        <v>500</v>
      </c>
      <c r="H1243" s="183" t="s">
        <v>12034</v>
      </c>
    </row>
    <row r="1244" spans="1:8">
      <c r="E1244" s="183">
        <v>100</v>
      </c>
      <c r="H1244" s="183" t="s">
        <v>12035</v>
      </c>
    </row>
    <row r="1245" spans="1:8">
      <c r="E1245" s="699" t="s">
        <v>12036</v>
      </c>
      <c r="F1245" s="699"/>
      <c r="G1245" s="699"/>
    </row>
    <row r="1247" spans="1:8">
      <c r="A1247" s="183" t="s">
        <v>12037</v>
      </c>
    </row>
    <row r="1248" spans="1:8">
      <c r="E1248" s="183">
        <v>120</v>
      </c>
      <c r="H1248" s="183" t="s">
        <v>12038</v>
      </c>
    </row>
    <row r="1249" spans="1:8">
      <c r="E1249" s="699" t="s">
        <v>12039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12040</v>
      </c>
    </row>
    <row r="1252" spans="1:8">
      <c r="E1252" s="183">
        <v>1205</v>
      </c>
      <c r="H1252" s="183" t="s">
        <v>12041</v>
      </c>
    </row>
    <row r="1253" spans="1:8">
      <c r="E1253" s="183">
        <v>178</v>
      </c>
      <c r="H1253" s="183" t="s">
        <v>12042</v>
      </c>
    </row>
    <row r="1254" spans="1:8">
      <c r="E1254" s="699" t="s">
        <v>12043</v>
      </c>
      <c r="F1254" s="699"/>
      <c r="G1254" s="699"/>
    </row>
    <row r="1256" spans="1:8">
      <c r="A1256" s="183" t="s">
        <v>12044</v>
      </c>
    </row>
    <row r="1257" spans="1:8">
      <c r="C1257" s="183">
        <v>50000</v>
      </c>
      <c r="H1257" s="183" t="s">
        <v>12045</v>
      </c>
    </row>
    <row r="1259" spans="1:8">
      <c r="A1259" s="183" t="s">
        <v>12046</v>
      </c>
    </row>
    <row r="1260" spans="1:8">
      <c r="C1260" s="183">
        <v>15000</v>
      </c>
      <c r="H1260" s="183" t="s">
        <v>12047</v>
      </c>
    </row>
    <row r="1262" spans="1:8">
      <c r="A1262" s="183" t="s">
        <v>12048</v>
      </c>
    </row>
    <row r="1263" spans="1:8">
      <c r="C1263" s="183">
        <v>25670</v>
      </c>
      <c r="H1263" s="183" t="s">
        <v>12049</v>
      </c>
    </row>
    <row r="1264" spans="1:8">
      <c r="C1264" s="183">
        <v>63516</v>
      </c>
      <c r="H1264" s="183" t="s">
        <v>12050</v>
      </c>
    </row>
    <row r="1265" spans="1:8">
      <c r="C1265" s="183">
        <v>12000</v>
      </c>
      <c r="H1265" s="183" t="s">
        <v>12051</v>
      </c>
    </row>
    <row r="1266" spans="1:8">
      <c r="C1266" s="183">
        <v>5140</v>
      </c>
      <c r="H1266" s="183" t="s">
        <v>12052</v>
      </c>
    </row>
    <row r="1267" spans="1:8">
      <c r="C1267" s="183">
        <v>5000</v>
      </c>
      <c r="H1267" s="183" t="s">
        <v>11956</v>
      </c>
    </row>
    <row r="1268" spans="1:8">
      <c r="D1268" s="183">
        <v>5000</v>
      </c>
      <c r="H1268" s="183" t="s">
        <v>11467</v>
      </c>
    </row>
    <row r="1269" spans="1:8">
      <c r="E1269" s="699" t="s">
        <v>12053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12054</v>
      </c>
    </row>
    <row r="1272" spans="1:8">
      <c r="E1272" s="183">
        <v>1205</v>
      </c>
      <c r="H1272" s="183" t="s">
        <v>12055</v>
      </c>
    </row>
    <row r="1273" spans="1:8">
      <c r="E1273" s="183">
        <v>45</v>
      </c>
      <c r="H1273" s="183" t="s">
        <v>12056</v>
      </c>
    </row>
    <row r="1274" spans="1:8">
      <c r="E1274" s="699" t="s">
        <v>12057</v>
      </c>
      <c r="F1274" s="699"/>
      <c r="G1274" s="699"/>
      <c r="H1274" s="699" t="s">
        <v>12058</v>
      </c>
    </row>
    <row r="1276" spans="1:8">
      <c r="A1276" s="183" t="s">
        <v>12059</v>
      </c>
    </row>
    <row r="1277" spans="1:8">
      <c r="E1277" s="183">
        <v>92</v>
      </c>
      <c r="H1277" s="183" t="s">
        <v>12060</v>
      </c>
    </row>
    <row r="1278" spans="1:8">
      <c r="E1278" s="699" t="s">
        <v>12061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12062</v>
      </c>
    </row>
    <row r="1281" spans="1:8">
      <c r="E1281" s="183">
        <v>75</v>
      </c>
      <c r="H1281" s="183" t="s">
        <v>12063</v>
      </c>
    </row>
    <row r="1282" spans="1:8">
      <c r="E1282" s="699" t="s">
        <v>12064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12065</v>
      </c>
    </row>
    <row r="1285" spans="1:8">
      <c r="E1285" s="183">
        <v>2000</v>
      </c>
      <c r="F1285" s="183">
        <v>2199</v>
      </c>
      <c r="H1285" s="183" t="s">
        <v>12066</v>
      </c>
    </row>
    <row r="1286" spans="1:8">
      <c r="E1286" s="699" t="s">
        <v>12067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12068</v>
      </c>
    </row>
    <row r="1289" spans="1:8">
      <c r="C1289" s="183">
        <v>30000</v>
      </c>
      <c r="H1289" s="183" t="s">
        <v>12069</v>
      </c>
    </row>
    <row r="1290" spans="1:8" s="704" customFormat="1"/>
    <row r="1291" spans="1:8">
      <c r="A1291" s="183" t="s">
        <v>12070</v>
      </c>
    </row>
    <row r="1292" spans="1:8">
      <c r="C1292" s="183">
        <v>15000</v>
      </c>
      <c r="H1292" s="183" t="s">
        <v>12071</v>
      </c>
    </row>
    <row r="1294" spans="1:8">
      <c r="A1294" s="183" t="s">
        <v>12072</v>
      </c>
    </row>
    <row r="1295" spans="1:8">
      <c r="E1295" s="183">
        <v>18</v>
      </c>
      <c r="F1295" s="183">
        <v>2181</v>
      </c>
      <c r="G1295" s="183" t="s">
        <v>12073</v>
      </c>
      <c r="H1295" s="183" t="s">
        <v>12074</v>
      </c>
    </row>
    <row r="1296" spans="1:8">
      <c r="E1296" s="699" t="s">
        <v>12075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12076</v>
      </c>
    </row>
    <row r="1299" spans="1:8">
      <c r="C1299" s="183">
        <v>25670</v>
      </c>
      <c r="H1299" s="183" t="s">
        <v>12077</v>
      </c>
    </row>
    <row r="1300" spans="1:8">
      <c r="C1300" s="183">
        <v>63516</v>
      </c>
      <c r="H1300" s="183" t="s">
        <v>12078</v>
      </c>
    </row>
    <row r="1301" spans="1:8">
      <c r="C1301" s="183">
        <v>45000</v>
      </c>
      <c r="H1301" s="183" t="s">
        <v>12079</v>
      </c>
    </row>
    <row r="1303" spans="1:8">
      <c r="A1303" s="183" t="s">
        <v>12080</v>
      </c>
    </row>
    <row r="1304" spans="1:8">
      <c r="C1304" s="183">
        <v>462</v>
      </c>
      <c r="H1304" s="183" t="s">
        <v>12081</v>
      </c>
    </row>
    <row r="1307" spans="1:8">
      <c r="H1307" s="705" t="s">
        <v>12082</v>
      </c>
    </row>
    <row r="1309" spans="1:8">
      <c r="A1309" s="183" t="s">
        <v>12083</v>
      </c>
    </row>
    <row r="1310" spans="1:8">
      <c r="E1310" s="183">
        <v>100</v>
      </c>
      <c r="G1310" s="183" t="s">
        <v>12084</v>
      </c>
      <c r="H1310" s="183" t="s">
        <v>12085</v>
      </c>
    </row>
    <row r="1311" spans="1:8">
      <c r="E1311" s="699" t="s">
        <v>12086</v>
      </c>
      <c r="F1311" s="699"/>
      <c r="G1311" s="699"/>
    </row>
    <row r="1313" spans="1:8">
      <c r="A1313" s="183" t="s">
        <v>12083</v>
      </c>
    </row>
    <row r="1314" spans="1:8">
      <c r="C1314" s="183">
        <v>11930</v>
      </c>
      <c r="H1314" s="183" t="s">
        <v>12087</v>
      </c>
    </row>
    <row r="1315" spans="1:8">
      <c r="E1315" s="699" t="s">
        <v>12086</v>
      </c>
      <c r="F1315" s="699"/>
      <c r="G1315" s="699"/>
    </row>
    <row r="1317" spans="1:8">
      <c r="A1317" s="183" t="s">
        <v>12088</v>
      </c>
    </row>
    <row r="1318" spans="1:8">
      <c r="D1318" s="183">
        <v>100</v>
      </c>
      <c r="H1318" s="183" t="s">
        <v>12089</v>
      </c>
    </row>
    <row r="1319" spans="1:8">
      <c r="E1319" s="699" t="s">
        <v>12075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12090</v>
      </c>
    </row>
    <row r="1322" spans="1:8">
      <c r="E1322" s="183">
        <v>1205</v>
      </c>
      <c r="G1322" s="183" t="s">
        <v>12091</v>
      </c>
      <c r="H1322" s="183" t="s">
        <v>12092</v>
      </c>
    </row>
    <row r="1323" spans="1:8">
      <c r="E1323" s="699" t="s">
        <v>12093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12094</v>
      </c>
    </row>
    <row r="1326" spans="1:8">
      <c r="C1326" s="702">
        <v>20000</v>
      </c>
      <c r="H1326" s="702" t="s">
        <v>12095</v>
      </c>
    </row>
    <row r="1327" spans="1:8">
      <c r="E1327" s="699"/>
      <c r="F1327" s="699"/>
      <c r="G1327" s="699"/>
    </row>
    <row r="1329" spans="1:8">
      <c r="A1329" s="183" t="s">
        <v>12096</v>
      </c>
    </row>
    <row r="1330" spans="1:8">
      <c r="E1330" s="183">
        <v>188</v>
      </c>
      <c r="G1330" s="183" t="s">
        <v>12097</v>
      </c>
      <c r="H1330" s="183" t="s">
        <v>12098</v>
      </c>
    </row>
    <row r="1331" spans="1:8">
      <c r="E1331" s="699" t="s">
        <v>12099</v>
      </c>
      <c r="F1331" s="699"/>
      <c r="G1331" s="699"/>
      <c r="H1331" s="699" t="s">
        <v>12100</v>
      </c>
    </row>
    <row r="1333" spans="1:8">
      <c r="A1333" s="183" t="s">
        <v>12101</v>
      </c>
    </row>
    <row r="1334" spans="1:8">
      <c r="C1334" s="183">
        <v>15000</v>
      </c>
      <c r="H1334" s="183" t="s">
        <v>12102</v>
      </c>
    </row>
    <row r="1335" spans="1:8">
      <c r="C1335" s="183">
        <v>5000</v>
      </c>
      <c r="H1335" s="183" t="s">
        <v>12103</v>
      </c>
    </row>
    <row r="1336" spans="1:8">
      <c r="E1336" s="183">
        <v>10</v>
      </c>
      <c r="G1336" s="183" t="s">
        <v>12104</v>
      </c>
      <c r="H1336" s="183" t="s">
        <v>12105</v>
      </c>
    </row>
    <row r="1337" spans="1:8">
      <c r="E1337" s="699" t="s">
        <v>12106</v>
      </c>
      <c r="F1337" s="699"/>
      <c r="G1337" s="699"/>
    </row>
    <row r="1339" spans="1:8">
      <c r="A1339" s="183" t="s">
        <v>12107</v>
      </c>
    </row>
    <row r="1340" spans="1:8">
      <c r="D1340" s="183">
        <v>5000</v>
      </c>
      <c r="H1340" s="183" t="s">
        <v>11467</v>
      </c>
    </row>
    <row r="1341" spans="1:8">
      <c r="E1341" s="699" t="s">
        <v>12108</v>
      </c>
      <c r="F1341" s="699"/>
      <c r="G1341" s="699"/>
    </row>
    <row r="1343" spans="1:8">
      <c r="A1343" s="183" t="s">
        <v>12109</v>
      </c>
    </row>
    <row r="1344" spans="1:8">
      <c r="C1344" s="183">
        <v>25670</v>
      </c>
      <c r="H1344" s="183" t="s">
        <v>12110</v>
      </c>
    </row>
    <row r="1345" spans="1:8">
      <c r="C1345" s="183">
        <v>63516</v>
      </c>
      <c r="H1345" s="183" t="s">
        <v>12111</v>
      </c>
    </row>
    <row r="1347" spans="1:8">
      <c r="A1347" s="183" t="s">
        <v>12112</v>
      </c>
    </row>
    <row r="1348" spans="1:8">
      <c r="C1348" s="183">
        <v>12924</v>
      </c>
      <c r="H1348" s="183" t="s">
        <v>12113</v>
      </c>
    </row>
    <row r="1350" spans="1:8">
      <c r="A1350" s="183" t="s">
        <v>12114</v>
      </c>
    </row>
    <row r="1351" spans="1:8">
      <c r="E1351" s="183">
        <v>70</v>
      </c>
      <c r="G1351" s="183" t="s">
        <v>12115</v>
      </c>
      <c r="H1351" s="183" t="s">
        <v>12116</v>
      </c>
    </row>
    <row r="1352" spans="1:8">
      <c r="E1352" s="699" t="s">
        <v>12117</v>
      </c>
      <c r="F1352" s="699"/>
      <c r="G1352" s="699"/>
    </row>
    <row r="1354" spans="1:8">
      <c r="A1354" s="183" t="s">
        <v>12118</v>
      </c>
    </row>
    <row r="1355" spans="1:8">
      <c r="E1355" s="183">
        <v>1205</v>
      </c>
      <c r="G1355" s="183" t="s">
        <v>12091</v>
      </c>
      <c r="H1355" s="183" t="s">
        <v>12119</v>
      </c>
    </row>
    <row r="1356" spans="1:8">
      <c r="E1356" s="699" t="s">
        <v>12120</v>
      </c>
      <c r="F1356" s="699"/>
      <c r="G1356" s="699"/>
    </row>
    <row r="1357" spans="1:8">
      <c r="A1357" s="183" t="s">
        <v>12121</v>
      </c>
    </row>
    <row r="1358" spans="1:8">
      <c r="E1358" s="183">
        <v>420</v>
      </c>
      <c r="G1358" s="183" t="s">
        <v>12122</v>
      </c>
      <c r="H1358" s="183" t="s">
        <v>12123</v>
      </c>
    </row>
    <row r="1359" spans="1:8">
      <c r="E1359" s="699" t="s">
        <v>12124</v>
      </c>
      <c r="F1359" s="699"/>
      <c r="G1359" s="699"/>
      <c r="H1359" s="699" t="s">
        <v>12125</v>
      </c>
    </row>
    <row r="1360" spans="1:8">
      <c r="E1360" s="699"/>
      <c r="F1360" s="699"/>
      <c r="G1360" s="699"/>
      <c r="H1360" s="699"/>
    </row>
    <row r="1361" spans="1:8">
      <c r="A1361" s="183" t="s">
        <v>12126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12073</v>
      </c>
      <c r="H1362" s="183" t="s">
        <v>12127</v>
      </c>
    </row>
    <row r="1363" spans="1:8">
      <c r="E1363" s="699" t="s">
        <v>12128</v>
      </c>
      <c r="F1363" s="699"/>
      <c r="G1363" s="699"/>
    </row>
    <row r="1364" spans="1:8">
      <c r="A1364" s="183" t="s">
        <v>12129</v>
      </c>
    </row>
    <row r="1365" spans="1:8">
      <c r="C1365" s="183">
        <v>15000</v>
      </c>
      <c r="H1365" s="183" t="s">
        <v>12130</v>
      </c>
    </row>
    <row r="1367" spans="1:8">
      <c r="A1367" s="183" t="s">
        <v>12131</v>
      </c>
    </row>
    <row r="1368" spans="1:8">
      <c r="C1368" s="183">
        <v>25670</v>
      </c>
      <c r="H1368" s="183" t="s">
        <v>12132</v>
      </c>
    </row>
    <row r="1369" spans="1:8">
      <c r="C1369" s="183">
        <v>63516</v>
      </c>
      <c r="H1369" s="183" t="s">
        <v>12133</v>
      </c>
    </row>
    <row r="1370" spans="1:8">
      <c r="E1370" s="183">
        <v>120</v>
      </c>
      <c r="G1370" s="183" t="s">
        <v>12134</v>
      </c>
      <c r="H1370" s="183" t="s">
        <v>12135</v>
      </c>
    </row>
    <row r="1371" spans="1:8">
      <c r="E1371" s="699" t="s">
        <v>12136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12137</v>
      </c>
    </row>
    <row r="1374" spans="1:8">
      <c r="E1374" s="183">
        <v>1050</v>
      </c>
      <c r="G1374" s="183" t="s">
        <v>12138</v>
      </c>
      <c r="H1374" s="183" t="s">
        <v>12139</v>
      </c>
    </row>
    <row r="1375" spans="1:8">
      <c r="E1375" s="699" t="s">
        <v>12140</v>
      </c>
      <c r="F1375" s="699"/>
      <c r="G1375" s="699"/>
      <c r="H1375" s="699"/>
    </row>
    <row r="1377" spans="1:8">
      <c r="A1377" s="183" t="s">
        <v>12141</v>
      </c>
    </row>
    <row r="1378" spans="1:8">
      <c r="E1378" s="183">
        <v>18</v>
      </c>
      <c r="G1378" s="183" t="s">
        <v>12073</v>
      </c>
      <c r="H1378" s="183" t="s">
        <v>12142</v>
      </c>
    </row>
    <row r="1379" spans="1:8">
      <c r="E1379" s="699" t="s">
        <v>12143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12144</v>
      </c>
    </row>
    <row r="1382" spans="1:8">
      <c r="E1382" s="183">
        <v>125</v>
      </c>
      <c r="G1382" s="183" t="s">
        <v>12145</v>
      </c>
      <c r="H1382" s="183" t="s">
        <v>12146</v>
      </c>
    </row>
    <row r="1383" spans="1:8">
      <c r="E1383" s="183">
        <v>110</v>
      </c>
      <c r="G1383" s="183" t="s">
        <v>12084</v>
      </c>
      <c r="H1383" s="183" t="s">
        <v>12146</v>
      </c>
    </row>
    <row r="1384" spans="1:8">
      <c r="E1384" s="699" t="s">
        <v>12147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12148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12104</v>
      </c>
      <c r="H1387" s="183" t="s">
        <v>12149</v>
      </c>
    </row>
    <row r="1388" spans="1:8">
      <c r="E1388" s="699" t="s">
        <v>12150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12151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12104</v>
      </c>
      <c r="H1391" s="183" t="s">
        <v>12152</v>
      </c>
    </row>
    <row r="1392" spans="1:8">
      <c r="E1392" s="699" t="s">
        <v>12153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12151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12154</v>
      </c>
    </row>
    <row r="1396" spans="1:8">
      <c r="E1396" s="699"/>
      <c r="F1396" s="699"/>
      <c r="G1396" s="699"/>
    </row>
    <row r="1397" spans="1:8">
      <c r="A1397" s="183" t="s">
        <v>12151</v>
      </c>
    </row>
    <row r="1398" spans="1:8">
      <c r="C1398" s="183">
        <v>1680</v>
      </c>
      <c r="H1398" s="183" t="s">
        <v>12155</v>
      </c>
    </row>
    <row r="1399" spans="1:8">
      <c r="E1399" s="183">
        <v>188</v>
      </c>
      <c r="G1399" s="183" t="s">
        <v>12097</v>
      </c>
      <c r="H1399" s="183" t="s">
        <v>12156</v>
      </c>
    </row>
    <row r="1400" spans="1:8">
      <c r="E1400" s="183">
        <v>78</v>
      </c>
      <c r="G1400" s="183" t="s">
        <v>12157</v>
      </c>
      <c r="H1400" s="183" t="s">
        <v>12158</v>
      </c>
    </row>
    <row r="1401" spans="1:8">
      <c r="E1401" s="183">
        <v>45</v>
      </c>
      <c r="G1401" s="183" t="s">
        <v>11100</v>
      </c>
      <c r="H1401" s="183" t="s">
        <v>12159</v>
      </c>
    </row>
    <row r="1402" spans="1:8">
      <c r="C1402" s="183">
        <v>5000</v>
      </c>
      <c r="H1402" s="183" t="s">
        <v>12160</v>
      </c>
    </row>
    <row r="1403" spans="1:8">
      <c r="D1403" s="183">
        <v>5000</v>
      </c>
      <c r="H1403" s="183" t="s">
        <v>11467</v>
      </c>
    </row>
    <row r="1404" spans="1:8">
      <c r="E1404" s="699" t="s">
        <v>12161</v>
      </c>
      <c r="F1404" s="699"/>
      <c r="G1404" s="699"/>
      <c r="H1404" s="699" t="s">
        <v>12162</v>
      </c>
    </row>
    <row r="1405" spans="1:8">
      <c r="E1405" s="699"/>
      <c r="F1405" s="699"/>
      <c r="G1405" s="699"/>
      <c r="H1405" s="699"/>
    </row>
    <row r="1406" spans="1:8">
      <c r="A1406" s="183" t="s">
        <v>12163</v>
      </c>
    </row>
    <row r="1407" spans="1:8">
      <c r="E1407" s="183">
        <v>75</v>
      </c>
      <c r="G1407" s="183" t="s">
        <v>12164</v>
      </c>
      <c r="H1407" s="183" t="s">
        <v>12165</v>
      </c>
    </row>
    <row r="1408" spans="1:8">
      <c r="E1408" s="183">
        <v>70</v>
      </c>
      <c r="G1408" s="183" t="s">
        <v>12084</v>
      </c>
      <c r="H1408" s="183" t="s">
        <v>12165</v>
      </c>
    </row>
    <row r="1409" spans="1:8">
      <c r="E1409" s="699" t="s">
        <v>12166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12167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12104</v>
      </c>
      <c r="H1412" s="206" t="s">
        <v>12168</v>
      </c>
    </row>
    <row r="1413" spans="1:8">
      <c r="E1413" s="699" t="s">
        <v>12169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12167</v>
      </c>
    </row>
    <row r="1416" spans="1:8">
      <c r="E1416" s="183">
        <v>1750</v>
      </c>
      <c r="G1416" s="183" t="s">
        <v>12138</v>
      </c>
      <c r="H1416" s="183" t="s">
        <v>12170</v>
      </c>
    </row>
    <row r="1417" spans="1:8">
      <c r="E1417" s="183">
        <v>1205</v>
      </c>
      <c r="G1417" s="183" t="s">
        <v>12091</v>
      </c>
      <c r="H1417" s="183" t="s">
        <v>12171</v>
      </c>
    </row>
    <row r="1418" spans="1:8">
      <c r="E1418" s="699" t="s">
        <v>12172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12173</v>
      </c>
    </row>
    <row r="1421" spans="1:8">
      <c r="E1421" s="183">
        <v>370</v>
      </c>
      <c r="G1421" s="183" t="s">
        <v>12084</v>
      </c>
      <c r="H1421" s="183" t="s">
        <v>12174</v>
      </c>
    </row>
    <row r="1422" spans="1:8">
      <c r="E1422" s="183">
        <v>350</v>
      </c>
      <c r="G1422" s="183" t="s">
        <v>12084</v>
      </c>
      <c r="H1422" s="183" t="s">
        <v>12175</v>
      </c>
    </row>
    <row r="1423" spans="1:8">
      <c r="D1423" s="183" t="s">
        <v>11679</v>
      </c>
      <c r="E1423" s="699" t="s">
        <v>12176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12177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11132</v>
      </c>
      <c r="H1426" s="183" t="s">
        <v>12178</v>
      </c>
    </row>
    <row r="1427" spans="1:8">
      <c r="E1427" s="206">
        <v>59</v>
      </c>
      <c r="F1427" s="206"/>
      <c r="G1427" s="183" t="s">
        <v>12073</v>
      </c>
      <c r="H1427" s="183" t="s">
        <v>12179</v>
      </c>
    </row>
    <row r="1428" spans="1:8">
      <c r="D1428" s="183" t="s">
        <v>11679</v>
      </c>
      <c r="E1428" s="699" t="s">
        <v>12180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12181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12073</v>
      </c>
      <c r="H1431" s="183" t="s">
        <v>12182</v>
      </c>
    </row>
    <row r="1432" spans="1:8">
      <c r="D1432" s="183" t="s">
        <v>11679</v>
      </c>
      <c r="E1432" s="699" t="s">
        <v>12183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12184</v>
      </c>
    </row>
    <row r="1435" spans="1:8">
      <c r="E1435" s="183">
        <v>180</v>
      </c>
      <c r="G1435" s="183" t="s">
        <v>12084</v>
      </c>
      <c r="H1435" s="183" t="s">
        <v>12185</v>
      </c>
    </row>
    <row r="1436" spans="1:8">
      <c r="E1436" s="183">
        <v>170</v>
      </c>
      <c r="G1436" s="183" t="s">
        <v>12186</v>
      </c>
      <c r="H1436" s="183" t="s">
        <v>12185</v>
      </c>
    </row>
    <row r="1437" spans="1:8">
      <c r="D1437" s="183" t="s">
        <v>12187</v>
      </c>
      <c r="E1437" s="699" t="s">
        <v>12188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12189</v>
      </c>
      <c r="E1439" s="699"/>
      <c r="F1439" s="699"/>
      <c r="G1439" s="699"/>
    </row>
    <row r="1440" spans="1:8" ht="64.8">
      <c r="E1440" s="206">
        <v>800</v>
      </c>
      <c r="F1440" s="206"/>
      <c r="G1440" s="183" t="s">
        <v>12190</v>
      </c>
      <c r="H1440" s="694" t="s">
        <v>12191</v>
      </c>
    </row>
    <row r="1441" spans="1:8">
      <c r="E1441" s="206">
        <v>30</v>
      </c>
      <c r="F1441" s="206"/>
      <c r="G1441" s="183" t="s">
        <v>12192</v>
      </c>
      <c r="H1441" s="183" t="s">
        <v>12193</v>
      </c>
    </row>
    <row r="1442" spans="1:8">
      <c r="D1442" s="183" t="s">
        <v>11679</v>
      </c>
      <c r="E1442" s="699" t="s">
        <v>12194</v>
      </c>
      <c r="F1442" s="699"/>
      <c r="G1442" s="699"/>
      <c r="H1442" s="699" t="s">
        <v>12195</v>
      </c>
    </row>
    <row r="1443" spans="1:8">
      <c r="E1443" s="699"/>
      <c r="F1443" s="699"/>
      <c r="G1443" s="699"/>
    </row>
    <row r="1444" spans="1:8">
      <c r="A1444" s="183" t="s">
        <v>12196</v>
      </c>
    </row>
    <row r="1445" spans="1:8">
      <c r="E1445" s="183">
        <v>120</v>
      </c>
      <c r="G1445" s="183" t="s">
        <v>12186</v>
      </c>
      <c r="H1445" s="183" t="s">
        <v>12197</v>
      </c>
    </row>
    <row r="1446" spans="1:8">
      <c r="E1446" s="183">
        <v>135</v>
      </c>
      <c r="G1446" s="183" t="s">
        <v>12084</v>
      </c>
      <c r="H1446" s="183" t="s">
        <v>12198</v>
      </c>
    </row>
    <row r="1447" spans="1:8">
      <c r="D1447" s="183" t="s">
        <v>12199</v>
      </c>
      <c r="E1447" s="699" t="s">
        <v>12200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12201</v>
      </c>
    </row>
    <row r="1450" spans="1:8">
      <c r="E1450" s="183">
        <v>75</v>
      </c>
      <c r="G1450" s="183" t="s">
        <v>12186</v>
      </c>
      <c r="H1450" s="183" t="s">
        <v>12202</v>
      </c>
    </row>
    <row r="1451" spans="1:8">
      <c r="E1451" s="183">
        <v>85</v>
      </c>
      <c r="G1451" s="183" t="s">
        <v>12186</v>
      </c>
      <c r="H1451" s="183" t="s">
        <v>12203</v>
      </c>
    </row>
    <row r="1452" spans="1:8">
      <c r="D1452" s="183" t="s">
        <v>12199</v>
      </c>
      <c r="E1452" s="699" t="s">
        <v>12204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12205</v>
      </c>
    </row>
    <row r="1455" spans="1:8">
      <c r="C1455" s="183">
        <v>15000</v>
      </c>
      <c r="H1455" s="183" t="s">
        <v>12206</v>
      </c>
    </row>
    <row r="1457" spans="1:8">
      <c r="A1457" s="183" t="s">
        <v>12205</v>
      </c>
    </row>
    <row r="1458" spans="1:8">
      <c r="E1458" s="183">
        <v>35</v>
      </c>
      <c r="G1458" s="183" t="s">
        <v>12115</v>
      </c>
      <c r="H1458" s="183" t="s">
        <v>12207</v>
      </c>
    </row>
    <row r="1459" spans="1:8">
      <c r="D1459" s="183" t="s">
        <v>12208</v>
      </c>
      <c r="E1459" s="699" t="s">
        <v>12209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12210</v>
      </c>
    </row>
    <row r="1462" spans="1:8">
      <c r="E1462" s="183">
        <v>260</v>
      </c>
      <c r="G1462" s="183" t="s">
        <v>12164</v>
      </c>
      <c r="H1462" s="183" t="s">
        <v>12211</v>
      </c>
    </row>
    <row r="1463" spans="1:8">
      <c r="E1463" s="183">
        <v>315</v>
      </c>
      <c r="G1463" s="183" t="s">
        <v>12186</v>
      </c>
      <c r="H1463" s="183" t="s">
        <v>12212</v>
      </c>
    </row>
    <row r="1464" spans="1:8">
      <c r="D1464" s="183" t="s">
        <v>11679</v>
      </c>
      <c r="E1464" s="699" t="s">
        <v>12213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12214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12115</v>
      </c>
      <c r="H1467" s="183" t="s">
        <v>12215</v>
      </c>
    </row>
    <row r="1468" spans="1:8">
      <c r="E1468" s="699" t="s">
        <v>12216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12217</v>
      </c>
      <c r="E1470" s="699"/>
      <c r="F1470" s="699"/>
      <c r="G1470" s="699"/>
    </row>
    <row r="1471" spans="1:8">
      <c r="D1471" s="183">
        <v>5000</v>
      </c>
      <c r="H1471" s="183" t="s">
        <v>11467</v>
      </c>
    </row>
    <row r="1472" spans="1:8">
      <c r="C1472" s="183">
        <v>64306</v>
      </c>
      <c r="H1472" s="183" t="s">
        <v>12218</v>
      </c>
    </row>
    <row r="1473" spans="1:8">
      <c r="C1473" s="183">
        <v>70300</v>
      </c>
      <c r="H1473" s="183" t="s">
        <v>12219</v>
      </c>
    </row>
    <row r="1474" spans="1:8">
      <c r="C1474" s="183">
        <v>8536</v>
      </c>
      <c r="H1474" s="183" t="s">
        <v>12220</v>
      </c>
    </row>
    <row r="1475" spans="1:8">
      <c r="C1475" s="183">
        <v>31295</v>
      </c>
      <c r="H1475" s="183" t="s">
        <v>12221</v>
      </c>
    </row>
    <row r="1476" spans="1:8">
      <c r="C1476" s="183">
        <v>63516</v>
      </c>
      <c r="H1476" s="183" t="s">
        <v>12222</v>
      </c>
    </row>
    <row r="1477" spans="1:8">
      <c r="E1477" s="699" t="s">
        <v>12223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12224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12104</v>
      </c>
      <c r="H1480" s="183" t="s">
        <v>12225</v>
      </c>
    </row>
    <row r="1481" spans="1:8">
      <c r="E1481" s="699" t="s">
        <v>12226</v>
      </c>
      <c r="F1481" s="699"/>
      <c r="G1481" s="699"/>
    </row>
    <row r="1483" spans="1:8">
      <c r="A1483" s="183" t="s">
        <v>12227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12186</v>
      </c>
      <c r="H1484" s="183" t="s">
        <v>12228</v>
      </c>
    </row>
    <row r="1485" spans="1:8">
      <c r="E1485" s="699" t="s">
        <v>12229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12230</v>
      </c>
    </row>
    <row r="1488" spans="1:8">
      <c r="E1488" s="183">
        <v>1205</v>
      </c>
      <c r="G1488" s="183" t="s">
        <v>12231</v>
      </c>
      <c r="H1488" s="183" t="s">
        <v>12232</v>
      </c>
    </row>
    <row r="1489" spans="1:8">
      <c r="E1489" s="699" t="s">
        <v>12233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12234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12235</v>
      </c>
    </row>
    <row r="1493" spans="1:8">
      <c r="E1493" s="699"/>
      <c r="F1493" s="699"/>
      <c r="G1493" s="699"/>
    </row>
    <row r="1494" spans="1:8">
      <c r="A1494" s="183" t="s">
        <v>12236</v>
      </c>
    </row>
    <row r="1495" spans="1:8">
      <c r="C1495" s="183">
        <v>15000</v>
      </c>
      <c r="H1495" s="183" t="s">
        <v>12237</v>
      </c>
    </row>
    <row r="1497" spans="1:8">
      <c r="A1497" s="183" t="s">
        <v>12238</v>
      </c>
    </row>
    <row r="1498" spans="1:8">
      <c r="E1498" s="183">
        <v>18</v>
      </c>
      <c r="G1498" s="183" t="s">
        <v>1221</v>
      </c>
      <c r="H1498" s="183" t="s">
        <v>12239</v>
      </c>
    </row>
    <row r="1499" spans="1:8">
      <c r="E1499" s="183">
        <v>30</v>
      </c>
      <c r="G1499" s="183" t="s">
        <v>12084</v>
      </c>
      <c r="H1499" s="183" t="s">
        <v>12240</v>
      </c>
    </row>
    <row r="1500" spans="1:8">
      <c r="E1500" s="699" t="s">
        <v>12241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12242</v>
      </c>
      <c r="E1502" s="699"/>
      <c r="F1502" s="699"/>
      <c r="G1502" s="699"/>
    </row>
    <row r="1503" spans="1:8">
      <c r="C1503" s="183">
        <v>12000</v>
      </c>
      <c r="H1503" s="183" t="s">
        <v>12243</v>
      </c>
    </row>
    <row r="1504" spans="1:8">
      <c r="C1504" s="183">
        <v>19714</v>
      </c>
      <c r="H1504" s="183" t="s">
        <v>12244</v>
      </c>
    </row>
    <row r="1505" spans="1:8">
      <c r="C1505" s="183">
        <v>143</v>
      </c>
      <c r="H1505" s="183" t="s">
        <v>12245</v>
      </c>
    </row>
    <row r="1506" spans="1:8">
      <c r="C1506" s="183">
        <v>63516</v>
      </c>
      <c r="H1506" s="183" t="s">
        <v>12246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12247</v>
      </c>
    </row>
    <row r="1510" spans="1:8">
      <c r="C1510" s="183">
        <v>10950</v>
      </c>
      <c r="H1510" s="183" t="s">
        <v>12248</v>
      </c>
    </row>
    <row r="1511" spans="1:8">
      <c r="E1511" s="183">
        <v>510</v>
      </c>
      <c r="G1511" s="183" t="s">
        <v>12186</v>
      </c>
      <c r="H1511" s="183" t="s">
        <v>12249</v>
      </c>
    </row>
    <row r="1512" spans="1:8">
      <c r="E1512" s="183">
        <v>540</v>
      </c>
      <c r="G1512" s="183" t="s">
        <v>12084</v>
      </c>
      <c r="H1512" s="183" t="s">
        <v>12250</v>
      </c>
    </row>
    <row r="1513" spans="1:8">
      <c r="D1513" s="183" t="s">
        <v>12208</v>
      </c>
      <c r="E1513" s="699" t="s">
        <v>12251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12252</v>
      </c>
    </row>
    <row r="1516" spans="1:8">
      <c r="C1516" s="183">
        <v>26477</v>
      </c>
      <c r="H1516" s="183" t="s">
        <v>12253</v>
      </c>
    </row>
    <row r="1517" spans="1:8">
      <c r="E1517" s="183">
        <v>520</v>
      </c>
      <c r="G1517" s="183" t="s">
        <v>12115</v>
      </c>
      <c r="H1517" s="183" t="s">
        <v>12254</v>
      </c>
    </row>
    <row r="1518" spans="1:8">
      <c r="D1518" s="183" t="s">
        <v>12199</v>
      </c>
      <c r="E1518" s="699" t="s">
        <v>12255</v>
      </c>
      <c r="F1518" s="699"/>
      <c r="G1518" s="699"/>
    </row>
    <row r="1520" spans="1:8">
      <c r="A1520" s="183" t="s">
        <v>12256</v>
      </c>
    </row>
    <row r="1521" spans="1:8">
      <c r="E1521" s="183">
        <v>175</v>
      </c>
      <c r="G1521" s="183" t="s">
        <v>12186</v>
      </c>
      <c r="H1521" s="183" t="s">
        <v>12257</v>
      </c>
    </row>
    <row r="1522" spans="1:8">
      <c r="E1522" s="183">
        <v>170</v>
      </c>
      <c r="G1522" s="183" t="s">
        <v>12084</v>
      </c>
      <c r="H1522" s="183" t="s">
        <v>12258</v>
      </c>
    </row>
    <row r="1523" spans="1:8">
      <c r="D1523" s="183" t="s">
        <v>12199</v>
      </c>
      <c r="E1523" s="699" t="s">
        <v>12259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12260</v>
      </c>
    </row>
    <row r="1526" spans="1:8">
      <c r="E1526" s="183">
        <v>165</v>
      </c>
      <c r="G1526" s="183" t="s">
        <v>12084</v>
      </c>
      <c r="H1526" s="183" t="s">
        <v>12261</v>
      </c>
    </row>
    <row r="1527" spans="1:8">
      <c r="E1527" s="183">
        <v>180</v>
      </c>
      <c r="G1527" s="183" t="s">
        <v>12186</v>
      </c>
      <c r="H1527" s="183" t="s">
        <v>12262</v>
      </c>
    </row>
    <row r="1528" spans="1:8">
      <c r="D1528" s="183" t="s">
        <v>11679</v>
      </c>
      <c r="E1528" s="699" t="s">
        <v>12263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12264</v>
      </c>
      <c r="E1530" s="699"/>
      <c r="F1530" s="699"/>
      <c r="G1530" s="699"/>
    </row>
    <row r="1531" spans="1:8">
      <c r="E1531" s="183">
        <v>1205</v>
      </c>
      <c r="G1531" s="183" t="s">
        <v>12231</v>
      </c>
      <c r="H1531" s="183" t="s">
        <v>12265</v>
      </c>
    </row>
    <row r="1532" spans="1:8">
      <c r="D1532" s="183" t="s">
        <v>11679</v>
      </c>
      <c r="E1532" s="699" t="s">
        <v>12266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12267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11467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12115</v>
      </c>
      <c r="H1537" s="183" t="s">
        <v>12268</v>
      </c>
    </row>
    <row r="1538" spans="1:8">
      <c r="E1538" s="206">
        <v>70</v>
      </c>
      <c r="F1538" s="206"/>
      <c r="G1538" s="183" t="s">
        <v>12115</v>
      </c>
      <c r="H1538" s="183" t="s">
        <v>12269</v>
      </c>
    </row>
    <row r="1539" spans="1:8">
      <c r="E1539" s="206">
        <v>199</v>
      </c>
      <c r="F1539" s="206"/>
      <c r="G1539" s="183" t="s">
        <v>12097</v>
      </c>
      <c r="H1539" s="183" t="s">
        <v>12270</v>
      </c>
    </row>
    <row r="1540" spans="1:8">
      <c r="E1540" s="699" t="s">
        <v>12271</v>
      </c>
      <c r="F1540" s="699"/>
      <c r="G1540" s="699"/>
      <c r="H1540" s="699" t="s">
        <v>12272</v>
      </c>
    </row>
    <row r="1541" spans="1:8">
      <c r="E1541" s="699"/>
      <c r="F1541" s="699"/>
      <c r="G1541" s="699"/>
    </row>
    <row r="1542" spans="1:8">
      <c r="A1542" s="183" t="s">
        <v>12273</v>
      </c>
      <c r="E1542" s="699"/>
      <c r="F1542" s="699"/>
      <c r="G1542" s="699"/>
    </row>
    <row r="1543" spans="1:8">
      <c r="E1543" s="183">
        <v>156</v>
      </c>
      <c r="G1543" s="183" t="s">
        <v>12274</v>
      </c>
      <c r="H1543" s="183" t="s">
        <v>12275</v>
      </c>
    </row>
    <row r="1544" spans="1:8">
      <c r="E1544" s="183">
        <v>54</v>
      </c>
      <c r="G1544" s="183" t="s">
        <v>12276</v>
      </c>
      <c r="H1544" s="183" t="s">
        <v>12277</v>
      </c>
    </row>
    <row r="1545" spans="1:8">
      <c r="E1545" s="183">
        <v>220</v>
      </c>
      <c r="G1545" s="183" t="s">
        <v>12186</v>
      </c>
      <c r="H1545" s="183" t="s">
        <v>12278</v>
      </c>
    </row>
    <row r="1546" spans="1:8">
      <c r="E1546" s="183">
        <v>195</v>
      </c>
      <c r="G1546" s="183" t="s">
        <v>12186</v>
      </c>
      <c r="H1546" s="183" t="s">
        <v>12279</v>
      </c>
    </row>
    <row r="1547" spans="1:8">
      <c r="D1547" s="183" t="s">
        <v>12199</v>
      </c>
      <c r="E1547" s="699" t="s">
        <v>12280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12281</v>
      </c>
    </row>
    <row r="1550" spans="1:8" ht="48.6">
      <c r="C1550" s="183">
        <v>39000</v>
      </c>
      <c r="H1550" s="694" t="s">
        <v>12282</v>
      </c>
    </row>
    <row r="1552" spans="1:8">
      <c r="A1552" s="183" t="s">
        <v>12283</v>
      </c>
      <c r="E1552" s="699"/>
      <c r="F1552" s="699"/>
      <c r="G1552" s="699"/>
    </row>
    <row r="1553" spans="1:8">
      <c r="E1553" s="183">
        <v>93</v>
      </c>
      <c r="G1553" s="183" t="s">
        <v>12134</v>
      </c>
      <c r="H1553" s="183" t="s">
        <v>12284</v>
      </c>
    </row>
    <row r="1554" spans="1:8">
      <c r="E1554" s="183">
        <v>35</v>
      </c>
      <c r="G1554" s="183" t="s">
        <v>12115</v>
      </c>
      <c r="H1554" s="183" t="s">
        <v>12285</v>
      </c>
    </row>
    <row r="1555" spans="1:8">
      <c r="D1555" s="183" t="s">
        <v>12199</v>
      </c>
      <c r="E1555" s="699" t="s">
        <v>12286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12287</v>
      </c>
    </row>
    <row r="1558" spans="1:8">
      <c r="E1558" s="183">
        <v>80</v>
      </c>
      <c r="G1558" s="183" t="s">
        <v>12186</v>
      </c>
      <c r="H1558" s="183" t="s">
        <v>12288</v>
      </c>
    </row>
    <row r="1559" spans="1:8">
      <c r="E1559" s="183">
        <v>90</v>
      </c>
      <c r="G1559" s="183" t="s">
        <v>12186</v>
      </c>
      <c r="H1559" s="183" t="s">
        <v>12288</v>
      </c>
    </row>
    <row r="1560" spans="1:8">
      <c r="D1560" s="183" t="s">
        <v>11679</v>
      </c>
      <c r="E1560" s="699" t="s">
        <v>12289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12290</v>
      </c>
    </row>
    <row r="1563" spans="1:8">
      <c r="C1563" s="183">
        <v>17000</v>
      </c>
      <c r="H1563" s="183" t="s">
        <v>12291</v>
      </c>
    </row>
    <row r="1565" spans="1:8">
      <c r="A1565" s="183" t="s">
        <v>12292</v>
      </c>
      <c r="E1565" s="699"/>
      <c r="F1565" s="699"/>
      <c r="G1565" s="699"/>
    </row>
    <row r="1566" spans="1:8">
      <c r="C1566" s="183">
        <v>23000</v>
      </c>
      <c r="H1566" s="183" t="s">
        <v>12293</v>
      </c>
    </row>
    <row r="1567" spans="1:8">
      <c r="C1567" s="183">
        <v>22857</v>
      </c>
      <c r="H1567" s="183" t="s">
        <v>12294</v>
      </c>
    </row>
    <row r="1568" spans="1:8">
      <c r="C1568" s="183">
        <v>63516</v>
      </c>
      <c r="H1568" s="183" t="s">
        <v>12295</v>
      </c>
    </row>
    <row r="1569" spans="1:8">
      <c r="C1569" s="183">
        <v>14193</v>
      </c>
      <c r="H1569" s="183" t="s">
        <v>12296</v>
      </c>
    </row>
    <row r="1570" spans="1:8">
      <c r="E1570" s="183">
        <v>5</v>
      </c>
      <c r="G1570" s="183" t="s">
        <v>12115</v>
      </c>
      <c r="H1570" s="183" t="s">
        <v>12297</v>
      </c>
    </row>
    <row r="1571" spans="1:8">
      <c r="D1571" s="183" t="s">
        <v>12199</v>
      </c>
      <c r="E1571" s="699" t="s">
        <v>12298</v>
      </c>
      <c r="F1571" s="699"/>
      <c r="G1571" s="699"/>
      <c r="H1571" s="699" t="s">
        <v>12299</v>
      </c>
    </row>
    <row r="1573" spans="1:8">
      <c r="A1573" s="183" t="s">
        <v>12300</v>
      </c>
      <c r="E1573" s="699"/>
      <c r="F1573" s="699"/>
      <c r="G1573" s="699"/>
    </row>
    <row r="1574" spans="1:8">
      <c r="E1574" s="183">
        <v>1205</v>
      </c>
      <c r="G1574" s="183" t="s">
        <v>12231</v>
      </c>
      <c r="H1574" s="183" t="s">
        <v>12301</v>
      </c>
    </row>
    <row r="1575" spans="1:8">
      <c r="E1575" s="183">
        <v>35</v>
      </c>
      <c r="G1575" s="183" t="s">
        <v>12104</v>
      </c>
      <c r="H1575" s="183" t="s">
        <v>12302</v>
      </c>
    </row>
    <row r="1576" spans="1:8">
      <c r="E1576" s="183">
        <v>500</v>
      </c>
      <c r="G1576" s="183" t="s">
        <v>12115</v>
      </c>
      <c r="H1576" s="183" t="s">
        <v>12303</v>
      </c>
    </row>
    <row r="1577" spans="1:8">
      <c r="D1577" s="183" t="s">
        <v>11679</v>
      </c>
      <c r="E1577" s="699" t="s">
        <v>12304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12305</v>
      </c>
    </row>
    <row r="1580" spans="1:8">
      <c r="E1580" s="183">
        <v>18</v>
      </c>
      <c r="G1580" s="183" t="s">
        <v>12306</v>
      </c>
      <c r="H1580" s="183" t="s">
        <v>12307</v>
      </c>
    </row>
    <row r="1581" spans="1:8">
      <c r="E1581" s="183">
        <v>30</v>
      </c>
      <c r="G1581" s="183" t="s">
        <v>12186</v>
      </c>
      <c r="H1581" s="183" t="s">
        <v>12240</v>
      </c>
    </row>
    <row r="1582" spans="1:8">
      <c r="E1582" s="183">
        <v>129</v>
      </c>
      <c r="G1582" s="183" t="s">
        <v>12073</v>
      </c>
      <c r="H1582" s="183" t="s">
        <v>12308</v>
      </c>
    </row>
    <row r="1583" spans="1:8">
      <c r="E1583" s="699" t="s">
        <v>12309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12310</v>
      </c>
    </row>
    <row r="1587" spans="1:8">
      <c r="A1587" s="183" t="s">
        <v>12311</v>
      </c>
    </row>
    <row r="1588" spans="1:8">
      <c r="C1588" s="183">
        <v>17000</v>
      </c>
      <c r="H1588" s="183" t="s">
        <v>12312</v>
      </c>
    </row>
    <row r="1590" spans="1:8">
      <c r="A1590" s="183" t="s">
        <v>12313</v>
      </c>
      <c r="E1590" s="699"/>
      <c r="F1590" s="699"/>
      <c r="G1590" s="699"/>
    </row>
    <row r="1591" spans="1:8">
      <c r="C1591" s="183">
        <v>85500</v>
      </c>
      <c r="H1591" s="183" t="s">
        <v>12314</v>
      </c>
    </row>
    <row r="1592" spans="1:8">
      <c r="C1592" s="183">
        <v>22857</v>
      </c>
      <c r="H1592" s="183" t="s">
        <v>12315</v>
      </c>
    </row>
    <row r="1593" spans="1:8">
      <c r="C1593" s="183">
        <v>63304</v>
      </c>
      <c r="H1593" s="183" t="s">
        <v>12316</v>
      </c>
    </row>
    <row r="1595" spans="1:8">
      <c r="A1595" s="183" t="s">
        <v>12317</v>
      </c>
    </row>
    <row r="1596" spans="1:8">
      <c r="C1596" s="183">
        <v>37152</v>
      </c>
      <c r="H1596" s="183" t="s">
        <v>12318</v>
      </c>
    </row>
    <row r="1597" spans="1:8">
      <c r="C1597" s="183">
        <v>1426</v>
      </c>
      <c r="H1597" s="183" t="s">
        <v>12319</v>
      </c>
    </row>
    <row r="1599" spans="1:8">
      <c r="A1599" s="183" t="s">
        <v>12317</v>
      </c>
    </row>
    <row r="1600" spans="1:8">
      <c r="E1600" s="183">
        <v>65</v>
      </c>
      <c r="G1600" s="183" t="s">
        <v>12186</v>
      </c>
      <c r="H1600" s="183" t="s">
        <v>12320</v>
      </c>
    </row>
    <row r="1601" spans="1:8">
      <c r="E1601" s="183">
        <v>100</v>
      </c>
      <c r="G1601" s="183" t="s">
        <v>12084</v>
      </c>
      <c r="H1601" s="183" t="s">
        <v>12321</v>
      </c>
    </row>
    <row r="1602" spans="1:8">
      <c r="E1602" s="183">
        <v>71</v>
      </c>
      <c r="G1602" s="183" t="s">
        <v>12186</v>
      </c>
      <c r="H1602" s="183" t="s">
        <v>12322</v>
      </c>
    </row>
    <row r="1603" spans="1:8">
      <c r="E1603" s="699" t="s">
        <v>12323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12324</v>
      </c>
    </row>
    <row r="1606" spans="1:8">
      <c r="E1606" s="206">
        <v>209</v>
      </c>
      <c r="F1606" s="206"/>
      <c r="G1606" s="183" t="s">
        <v>12325</v>
      </c>
      <c r="H1606" s="183" t="s">
        <v>12326</v>
      </c>
    </row>
    <row r="1607" spans="1:8">
      <c r="E1607" s="699" t="s">
        <v>12327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12328</v>
      </c>
    </row>
    <row r="1610" spans="1:8">
      <c r="E1610" s="206">
        <v>100</v>
      </c>
      <c r="F1610" s="206"/>
      <c r="G1610" s="183" t="s">
        <v>12186</v>
      </c>
      <c r="H1610" s="183" t="s">
        <v>12329</v>
      </c>
    </row>
    <row r="1611" spans="1:8">
      <c r="E1611" s="699" t="s">
        <v>12330</v>
      </c>
      <c r="F1611" s="699"/>
      <c r="G1611" s="699"/>
    </row>
    <row r="1613" spans="1:8">
      <c r="A1613" s="183" t="s">
        <v>12331</v>
      </c>
    </row>
    <row r="1614" spans="1:8">
      <c r="E1614" s="183">
        <v>30</v>
      </c>
      <c r="G1614" s="183" t="s">
        <v>12115</v>
      </c>
      <c r="H1614" s="183" t="s">
        <v>12332</v>
      </c>
    </row>
    <row r="1615" spans="1:8">
      <c r="E1615" s="699" t="s">
        <v>12333</v>
      </c>
      <c r="F1615" s="699"/>
      <c r="G1615" s="699"/>
    </row>
    <row r="1617" spans="1:8">
      <c r="A1617" s="183" t="s">
        <v>12334</v>
      </c>
      <c r="E1617" s="699"/>
      <c r="F1617" s="699"/>
      <c r="G1617" s="699"/>
    </row>
    <row r="1618" spans="1:8">
      <c r="E1618" s="183">
        <v>1205</v>
      </c>
      <c r="G1618" s="183" t="s">
        <v>12231</v>
      </c>
      <c r="H1618" s="183" t="s">
        <v>12335</v>
      </c>
    </row>
    <row r="1619" spans="1:8">
      <c r="D1619" s="183" t="s">
        <v>12199</v>
      </c>
      <c r="E1619" s="699" t="s">
        <v>12336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12337</v>
      </c>
    </row>
    <row r="1622" spans="1:8">
      <c r="C1622" s="183">
        <v>17000</v>
      </c>
      <c r="H1622" s="183" t="s">
        <v>12338</v>
      </c>
    </row>
    <row r="1624" spans="1:8">
      <c r="A1624" s="183" t="s">
        <v>12339</v>
      </c>
      <c r="E1624" s="699"/>
      <c r="F1624" s="699"/>
      <c r="G1624" s="699"/>
    </row>
    <row r="1625" spans="1:8">
      <c r="C1625" s="183">
        <v>22857</v>
      </c>
      <c r="H1625" s="183" t="s">
        <v>12340</v>
      </c>
    </row>
    <row r="1626" spans="1:8">
      <c r="C1626" s="183">
        <v>63304</v>
      </c>
      <c r="H1626" s="183" t="s">
        <v>12316</v>
      </c>
    </row>
    <row r="1628" spans="1:8">
      <c r="A1628" s="183" t="s">
        <v>12341</v>
      </c>
      <c r="E1628" s="699"/>
      <c r="F1628" s="699"/>
      <c r="G1628" s="699"/>
    </row>
    <row r="1629" spans="1:8">
      <c r="E1629" s="183">
        <v>35</v>
      </c>
      <c r="G1629" s="183" t="s">
        <v>12115</v>
      </c>
      <c r="H1629" s="183" t="s">
        <v>12342</v>
      </c>
    </row>
    <row r="1630" spans="1:8">
      <c r="E1630" s="183">
        <v>50</v>
      </c>
      <c r="G1630" s="183" t="s">
        <v>12115</v>
      </c>
      <c r="H1630" s="183" t="s">
        <v>12343</v>
      </c>
    </row>
    <row r="1631" spans="1:8">
      <c r="D1631" s="183" t="s">
        <v>12199</v>
      </c>
      <c r="E1631" s="699" t="s">
        <v>12344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12345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11467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12346</v>
      </c>
      <c r="H1636" s="183" t="s">
        <v>12347</v>
      </c>
    </row>
    <row r="1637" spans="1:8">
      <c r="D1637" s="183" t="s">
        <v>11679</v>
      </c>
      <c r="E1637" s="699" t="s">
        <v>12348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12349</v>
      </c>
      <c r="E1639" s="699"/>
      <c r="F1639" s="699"/>
      <c r="G1639" s="699"/>
    </row>
    <row r="1640" spans="1:8">
      <c r="E1640" s="183">
        <v>24</v>
      </c>
      <c r="G1640" s="183" t="s">
        <v>12350</v>
      </c>
      <c r="H1640" s="183" t="s">
        <v>12351</v>
      </c>
    </row>
    <row r="1641" spans="1:8">
      <c r="D1641" s="183" t="s">
        <v>12199</v>
      </c>
      <c r="E1641" s="699" t="s">
        <v>12352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12353</v>
      </c>
      <c r="E1643" s="699"/>
      <c r="F1643" s="699"/>
      <c r="G1643" s="699"/>
    </row>
    <row r="1644" spans="1:8">
      <c r="E1644" s="183">
        <v>35</v>
      </c>
      <c r="G1644" s="183" t="s">
        <v>12115</v>
      </c>
      <c r="H1644" s="183" t="s">
        <v>12354</v>
      </c>
    </row>
    <row r="1645" spans="1:8">
      <c r="D1645" s="183" t="s">
        <v>12199</v>
      </c>
      <c r="E1645" s="699" t="s">
        <v>12355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12356</v>
      </c>
      <c r="E1647" s="699"/>
      <c r="F1647" s="699"/>
      <c r="G1647" s="699"/>
    </row>
    <row r="1648" spans="1:8">
      <c r="E1648" s="183">
        <v>1205</v>
      </c>
      <c r="G1648" s="183" t="s">
        <v>12091</v>
      </c>
      <c r="H1648" s="183" t="s">
        <v>12357</v>
      </c>
    </row>
    <row r="1649" spans="1:8">
      <c r="D1649" s="183" t="s">
        <v>12199</v>
      </c>
      <c r="E1649" s="699" t="s">
        <v>12358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12359</v>
      </c>
      <c r="E1651" s="699"/>
      <c r="F1651" s="699"/>
      <c r="G1651" s="699"/>
    </row>
    <row r="1652" spans="1:8">
      <c r="E1652" s="183">
        <v>18</v>
      </c>
      <c r="G1652" s="183" t="s">
        <v>12306</v>
      </c>
      <c r="H1652" s="183" t="s">
        <v>12360</v>
      </c>
    </row>
    <row r="1653" spans="1:8">
      <c r="E1653" s="183">
        <v>35</v>
      </c>
      <c r="G1653" s="183" t="s">
        <v>12115</v>
      </c>
      <c r="H1653" s="183" t="s">
        <v>12361</v>
      </c>
    </row>
    <row r="1654" spans="1:8">
      <c r="D1654" s="183" t="s">
        <v>12199</v>
      </c>
      <c r="E1654" s="699" t="s">
        <v>12362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12363</v>
      </c>
    </row>
    <row r="1657" spans="1:8">
      <c r="C1657" s="183">
        <v>17000</v>
      </c>
      <c r="H1657" s="183" t="s">
        <v>12364</v>
      </c>
    </row>
    <row r="1659" spans="1:8">
      <c r="A1659" s="183" t="s">
        <v>12365</v>
      </c>
    </row>
    <row r="1660" spans="1:8">
      <c r="C1660" s="183">
        <v>15496</v>
      </c>
      <c r="H1660" s="183" t="s">
        <v>12366</v>
      </c>
    </row>
    <row r="1661" spans="1:8">
      <c r="E1661" s="183">
        <v>45</v>
      </c>
      <c r="G1661" s="183" t="s">
        <v>12115</v>
      </c>
      <c r="H1661" s="183" t="s">
        <v>12367</v>
      </c>
    </row>
    <row r="1662" spans="1:8">
      <c r="D1662" s="183" t="s">
        <v>12199</v>
      </c>
      <c r="E1662" s="699" t="s">
        <v>12368</v>
      </c>
      <c r="F1662" s="699"/>
      <c r="G1662" s="699"/>
    </row>
    <row r="1664" spans="1:8">
      <c r="A1664" s="183" t="s">
        <v>12369</v>
      </c>
      <c r="E1664" s="699"/>
      <c r="F1664" s="699"/>
      <c r="G1664" s="699"/>
    </row>
    <row r="1665" spans="1:8">
      <c r="C1665" s="183">
        <v>22857</v>
      </c>
      <c r="H1665" s="183" t="s">
        <v>12370</v>
      </c>
    </row>
    <row r="1667" spans="1:8">
      <c r="A1667" s="183" t="s">
        <v>12371</v>
      </c>
      <c r="E1667" s="699"/>
      <c r="F1667" s="699"/>
      <c r="G1667" s="699"/>
    </row>
    <row r="1668" spans="1:8">
      <c r="C1668" s="183">
        <v>36000</v>
      </c>
      <c r="H1668" s="183" t="s">
        <v>12372</v>
      </c>
    </row>
    <row r="1669" spans="1:8">
      <c r="C1669" s="183">
        <v>63352</v>
      </c>
      <c r="H1669" s="183" t="s">
        <v>12373</v>
      </c>
    </row>
    <row r="1670" spans="1:8">
      <c r="E1670" s="699"/>
      <c r="F1670" s="699"/>
      <c r="G1670" s="699"/>
    </row>
    <row r="1671" spans="1:8">
      <c r="A1671" s="183" t="s">
        <v>12374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12138</v>
      </c>
      <c r="H1672" s="183" t="s">
        <v>12375</v>
      </c>
    </row>
    <row r="1673" spans="1:8">
      <c r="D1673" s="183" t="s">
        <v>12199</v>
      </c>
      <c r="E1673" s="699" t="s">
        <v>12376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12377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12073</v>
      </c>
      <c r="H1676" s="183" t="s">
        <v>12308</v>
      </c>
    </row>
    <row r="1677" spans="1:8">
      <c r="D1677" s="183" t="s">
        <v>12199</v>
      </c>
      <c r="E1677" s="699" t="s">
        <v>12378</v>
      </c>
      <c r="F1677" s="699"/>
      <c r="G1677" s="699"/>
    </row>
    <row r="1678" spans="1:8">
      <c r="E1678" s="699"/>
      <c r="F1678" s="699"/>
      <c r="G1678" s="699"/>
      <c r="H1678" s="699" t="s">
        <v>12379</v>
      </c>
    </row>
    <row r="1679" spans="1:8">
      <c r="E1679" s="699"/>
      <c r="F1679" s="699"/>
      <c r="G1679" s="699"/>
      <c r="H1679" s="699"/>
    </row>
    <row r="1680" spans="1:8">
      <c r="A1680" s="183" t="s">
        <v>12380</v>
      </c>
      <c r="E1680" s="699"/>
      <c r="F1680" s="699"/>
      <c r="G1680" s="699"/>
    </row>
    <row r="1681" spans="1:8">
      <c r="E1681" s="183">
        <v>1205</v>
      </c>
      <c r="G1681" s="183" t="s">
        <v>12231</v>
      </c>
      <c r="H1681" s="183" t="s">
        <v>12381</v>
      </c>
    </row>
    <row r="1682" spans="1:8">
      <c r="D1682" s="183" t="s">
        <v>12199</v>
      </c>
      <c r="E1682" s="699" t="s">
        <v>12382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12383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12097</v>
      </c>
      <c r="H1685" s="183" t="s">
        <v>12384</v>
      </c>
    </row>
    <row r="1686" spans="1:8">
      <c r="C1686" s="183">
        <v>5000</v>
      </c>
      <c r="E1686" s="699"/>
      <c r="F1686" s="699"/>
      <c r="G1686" s="699"/>
      <c r="H1686" s="183" t="s">
        <v>12385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12199</v>
      </c>
      <c r="E1688" s="699" t="s">
        <v>12386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12387</v>
      </c>
    </row>
    <row r="1691" spans="1:8">
      <c r="C1691" s="183">
        <v>17000</v>
      </c>
      <c r="H1691" s="183" t="s">
        <v>12388</v>
      </c>
    </row>
    <row r="1692" spans="1:8">
      <c r="C1692" s="183">
        <v>6000</v>
      </c>
      <c r="H1692" s="183" t="s">
        <v>12389</v>
      </c>
    </row>
    <row r="1694" spans="1:8">
      <c r="A1694" s="183" t="s">
        <v>12390</v>
      </c>
    </row>
    <row r="1695" spans="1:8">
      <c r="E1695" s="206">
        <v>100</v>
      </c>
      <c r="F1695" s="206"/>
      <c r="G1695" s="183" t="s">
        <v>12186</v>
      </c>
      <c r="H1695" s="183" t="s">
        <v>12391</v>
      </c>
    </row>
    <row r="1696" spans="1:8">
      <c r="E1696" s="206">
        <v>100</v>
      </c>
      <c r="F1696" s="206"/>
      <c r="G1696" s="183" t="s">
        <v>12186</v>
      </c>
      <c r="H1696" s="183" t="s">
        <v>12392</v>
      </c>
    </row>
    <row r="1697" spans="1:8">
      <c r="D1697" s="183" t="s">
        <v>11679</v>
      </c>
      <c r="E1697" s="699" t="s">
        <v>12393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12394</v>
      </c>
    </row>
    <row r="1700" spans="1:8">
      <c r="C1700" s="183">
        <v>301</v>
      </c>
      <c r="H1700" s="183" t="s">
        <v>12395</v>
      </c>
    </row>
    <row r="1702" spans="1:8">
      <c r="A1702" s="183" t="s">
        <v>12396</v>
      </c>
      <c r="E1702" s="699"/>
      <c r="F1702" s="699"/>
      <c r="G1702" s="699"/>
    </row>
    <row r="1703" spans="1:8">
      <c r="C1703" s="183">
        <v>22857</v>
      </c>
      <c r="H1703" s="183" t="s">
        <v>12397</v>
      </c>
    </row>
    <row r="1704" spans="1:8">
      <c r="C1704" s="183">
        <v>10000</v>
      </c>
      <c r="H1704" s="183" t="s">
        <v>12398</v>
      </c>
    </row>
    <row r="1705" spans="1:8">
      <c r="C1705" s="183">
        <v>63352</v>
      </c>
      <c r="H1705" s="183" t="s">
        <v>12399</v>
      </c>
    </row>
    <row r="1707" spans="1:8">
      <c r="A1707" s="183" t="s">
        <v>12400</v>
      </c>
    </row>
    <row r="1708" spans="1:8">
      <c r="E1708" s="206">
        <v>90</v>
      </c>
      <c r="F1708" s="206"/>
      <c r="G1708" s="183" t="s">
        <v>12186</v>
      </c>
      <c r="H1708" s="183" t="s">
        <v>12401</v>
      </c>
    </row>
    <row r="1709" spans="1:8">
      <c r="E1709" s="206">
        <v>265</v>
      </c>
      <c r="F1709" s="206"/>
      <c r="G1709" s="183" t="s">
        <v>12186</v>
      </c>
      <c r="H1709" s="183" t="s">
        <v>12402</v>
      </c>
    </row>
    <row r="1710" spans="1:8">
      <c r="D1710" s="183">
        <v>378</v>
      </c>
      <c r="E1710" s="206"/>
      <c r="F1710" s="206"/>
      <c r="G1710" s="206"/>
      <c r="H1710" s="183" t="s">
        <v>12403</v>
      </c>
    </row>
    <row r="1711" spans="1:8">
      <c r="D1711" s="183" t="s">
        <v>12199</v>
      </c>
      <c r="E1711" s="699" t="s">
        <v>12404</v>
      </c>
      <c r="F1711" s="699"/>
      <c r="G1711" s="699"/>
      <c r="H1711" s="699" t="s">
        <v>12405</v>
      </c>
    </row>
    <row r="1712" spans="1:8">
      <c r="E1712" s="699"/>
      <c r="F1712" s="699"/>
      <c r="G1712" s="699"/>
    </row>
    <row r="1713" spans="1:8">
      <c r="A1713" s="183" t="s">
        <v>12406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12186</v>
      </c>
      <c r="H1714" s="183" t="s">
        <v>12407</v>
      </c>
    </row>
    <row r="1715" spans="1:8">
      <c r="E1715" s="206">
        <v>225</v>
      </c>
      <c r="F1715" s="206"/>
      <c r="G1715" s="183" t="s">
        <v>12186</v>
      </c>
      <c r="H1715" s="183" t="s">
        <v>12407</v>
      </c>
    </row>
    <row r="1716" spans="1:8">
      <c r="E1716" s="183">
        <v>1205</v>
      </c>
      <c r="G1716" s="183" t="s">
        <v>12231</v>
      </c>
      <c r="H1716" s="183" t="s">
        <v>12408</v>
      </c>
    </row>
    <row r="1717" spans="1:8">
      <c r="D1717" s="183" t="s">
        <v>12199</v>
      </c>
      <c r="E1717" s="699" t="s">
        <v>12409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12410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12186</v>
      </c>
      <c r="H1720" s="183" t="s">
        <v>12411</v>
      </c>
    </row>
    <row r="1721" spans="1:8">
      <c r="E1721" s="206">
        <v>32</v>
      </c>
      <c r="F1721" s="206"/>
      <c r="G1721" s="183" t="s">
        <v>12186</v>
      </c>
      <c r="H1721" s="183" t="s">
        <v>12412</v>
      </c>
    </row>
    <row r="1722" spans="1:8">
      <c r="D1722" s="183" t="s">
        <v>12199</v>
      </c>
      <c r="E1722" s="699" t="s">
        <v>12413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12414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12186</v>
      </c>
      <c r="H1725" s="183" t="s">
        <v>12415</v>
      </c>
    </row>
    <row r="1726" spans="1:8">
      <c r="E1726" s="206">
        <v>18</v>
      </c>
      <c r="F1726" s="206"/>
      <c r="G1726" s="183" t="s">
        <v>12073</v>
      </c>
      <c r="H1726" s="183" t="s">
        <v>12416</v>
      </c>
    </row>
    <row r="1727" spans="1:8">
      <c r="E1727" s="206">
        <v>100</v>
      </c>
      <c r="F1727" s="206"/>
      <c r="G1727" s="183" t="s">
        <v>12186</v>
      </c>
      <c r="H1727" s="183" t="s">
        <v>12417</v>
      </c>
    </row>
    <row r="1728" spans="1:8">
      <c r="D1728" s="183" t="s">
        <v>12199</v>
      </c>
      <c r="E1728" s="699" t="s">
        <v>12418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12419</v>
      </c>
    </row>
    <row r="1731" spans="1:8">
      <c r="C1731" s="183">
        <v>17000</v>
      </c>
      <c r="H1731" s="183" t="s">
        <v>12420</v>
      </c>
    </row>
    <row r="1732" spans="1:8">
      <c r="E1732" s="206">
        <v>28</v>
      </c>
      <c r="F1732" s="206"/>
      <c r="G1732" s="183" t="s">
        <v>12186</v>
      </c>
      <c r="H1732" s="183" t="s">
        <v>12411</v>
      </c>
    </row>
    <row r="1733" spans="1:8">
      <c r="E1733" s="206">
        <v>115</v>
      </c>
      <c r="F1733" s="206"/>
      <c r="G1733" s="183" t="s">
        <v>12186</v>
      </c>
      <c r="H1733" s="183" t="s">
        <v>12421</v>
      </c>
    </row>
    <row r="1734" spans="1:8">
      <c r="E1734" s="206">
        <v>28</v>
      </c>
      <c r="F1734" s="206"/>
      <c r="G1734" s="183" t="s">
        <v>12084</v>
      </c>
      <c r="H1734" s="183" t="s">
        <v>12412</v>
      </c>
    </row>
    <row r="1735" spans="1:8">
      <c r="D1735" s="183" t="s">
        <v>12199</v>
      </c>
      <c r="E1735" s="699" t="s">
        <v>12422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12423</v>
      </c>
      <c r="E1737" s="699"/>
      <c r="F1737" s="699"/>
      <c r="G1737" s="699"/>
    </row>
    <row r="1738" spans="1:8">
      <c r="C1738" s="183">
        <v>22857</v>
      </c>
      <c r="H1738" s="183" t="s">
        <v>12424</v>
      </c>
    </row>
    <row r="1739" spans="1:8">
      <c r="C1739" s="183">
        <v>63352</v>
      </c>
      <c r="H1739" s="183" t="s">
        <v>12425</v>
      </c>
    </row>
    <row r="1740" spans="1:8">
      <c r="E1740" s="699"/>
      <c r="F1740" s="699"/>
      <c r="G1740" s="699"/>
      <c r="H1740" s="699"/>
    </row>
    <row r="1741" spans="1:8">
      <c r="A1741" s="183" t="s">
        <v>12426</v>
      </c>
      <c r="E1741" s="699"/>
      <c r="F1741" s="699"/>
      <c r="G1741" s="699"/>
      <c r="H1741" s="699"/>
    </row>
    <row r="1742" spans="1:8" ht="226.8">
      <c r="C1742" s="183">
        <v>60000</v>
      </c>
      <c r="E1742" s="699"/>
      <c r="F1742" s="699"/>
      <c r="G1742" s="206" t="s">
        <v>12427</v>
      </c>
      <c r="H1742" s="694" t="s">
        <v>12428</v>
      </c>
    </row>
    <row r="1743" spans="1:8">
      <c r="E1743" s="206">
        <v>30</v>
      </c>
      <c r="F1743" s="206"/>
      <c r="G1743" s="183" t="s">
        <v>12190</v>
      </c>
      <c r="H1743" s="694" t="s">
        <v>12429</v>
      </c>
    </row>
    <row r="1744" spans="1:8">
      <c r="D1744" s="183" t="s">
        <v>12199</v>
      </c>
      <c r="E1744" s="699" t="s">
        <v>12430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12431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12186</v>
      </c>
      <c r="H1747" s="183" t="s">
        <v>12432</v>
      </c>
    </row>
    <row r="1748" spans="1:8">
      <c r="E1748" s="206">
        <v>15</v>
      </c>
      <c r="F1748" s="206"/>
      <c r="G1748" s="183" t="s">
        <v>12186</v>
      </c>
      <c r="H1748" s="183" t="s">
        <v>12433</v>
      </c>
    </row>
    <row r="1749" spans="1:8">
      <c r="D1749" s="183" t="s">
        <v>12199</v>
      </c>
      <c r="E1749" s="699" t="s">
        <v>12434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12435</v>
      </c>
    </row>
    <row r="1752" spans="1:8">
      <c r="C1752" s="183">
        <v>46080</v>
      </c>
      <c r="H1752" s="183" t="s">
        <v>12436</v>
      </c>
    </row>
    <row r="1754" spans="1:8">
      <c r="A1754" s="183" t="s">
        <v>12437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12274</v>
      </c>
      <c r="H1755" s="183" t="s">
        <v>12438</v>
      </c>
    </row>
    <row r="1756" spans="1:8">
      <c r="E1756" s="206">
        <v>126</v>
      </c>
      <c r="F1756" s="206"/>
      <c r="G1756" s="183" t="s">
        <v>12274</v>
      </c>
      <c r="H1756" s="183" t="s">
        <v>12439</v>
      </c>
    </row>
    <row r="1757" spans="1:8">
      <c r="E1757" s="206">
        <v>40</v>
      </c>
      <c r="F1757" s="206"/>
      <c r="G1757" s="183" t="s">
        <v>12134</v>
      </c>
      <c r="H1757" s="183" t="s">
        <v>12440</v>
      </c>
    </row>
    <row r="1758" spans="1:8">
      <c r="D1758" s="183" t="s">
        <v>12199</v>
      </c>
      <c r="E1758" s="699" t="s">
        <v>12441</v>
      </c>
      <c r="F1758" s="699"/>
      <c r="G1758" s="699"/>
      <c r="H1758" s="699" t="s">
        <v>12442</v>
      </c>
    </row>
    <row r="1759" spans="1:8">
      <c r="E1759" s="699"/>
      <c r="F1759" s="699"/>
      <c r="G1759" s="699"/>
      <c r="H1759" s="699"/>
    </row>
    <row r="1760" spans="1:8">
      <c r="A1760" s="183" t="s">
        <v>12443</v>
      </c>
      <c r="E1760" s="699"/>
      <c r="F1760" s="699"/>
      <c r="G1760" s="699"/>
    </row>
    <row r="1761" spans="1:8">
      <c r="E1761" s="183">
        <v>45</v>
      </c>
      <c r="G1761" s="183" t="s">
        <v>12115</v>
      </c>
      <c r="H1761" s="183" t="s">
        <v>12444</v>
      </c>
    </row>
    <row r="1762" spans="1:8">
      <c r="E1762" s="183">
        <v>45</v>
      </c>
      <c r="G1762" s="183" t="s">
        <v>12115</v>
      </c>
      <c r="H1762" s="183" t="s">
        <v>12445</v>
      </c>
    </row>
    <row r="1763" spans="1:8">
      <c r="E1763" s="183">
        <v>700</v>
      </c>
      <c r="G1763" s="183" t="s">
        <v>12115</v>
      </c>
      <c r="H1763" s="183" t="s">
        <v>12446</v>
      </c>
    </row>
    <row r="1764" spans="1:8">
      <c r="D1764" s="183" t="s">
        <v>12199</v>
      </c>
      <c r="E1764" s="699" t="s">
        <v>12447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12448</v>
      </c>
    </row>
    <row r="1767" spans="1:8" ht="81">
      <c r="C1767" s="183">
        <v>36000</v>
      </c>
      <c r="H1767" s="694" t="s">
        <v>12449</v>
      </c>
    </row>
    <row r="1768" spans="1:8">
      <c r="E1768" s="699"/>
      <c r="F1768" s="699"/>
      <c r="G1768" s="699"/>
      <c r="H1768" s="699"/>
    </row>
    <row r="1769" spans="1:8">
      <c r="A1769" s="183" t="s">
        <v>12450</v>
      </c>
      <c r="E1769" s="699"/>
      <c r="F1769" s="699"/>
      <c r="G1769" s="699"/>
    </row>
    <row r="1770" spans="1:8">
      <c r="E1770" s="183">
        <v>45</v>
      </c>
      <c r="G1770" s="183" t="s">
        <v>12115</v>
      </c>
      <c r="H1770" s="183" t="s">
        <v>12451</v>
      </c>
    </row>
    <row r="1771" spans="1:8">
      <c r="D1771" s="183" t="s">
        <v>12199</v>
      </c>
      <c r="E1771" s="699" t="s">
        <v>12452</v>
      </c>
      <c r="F1771" s="699"/>
      <c r="G1771" s="699"/>
      <c r="H1771" s="699"/>
    </row>
    <row r="1773" spans="1:8">
      <c r="A1773" s="183" t="s">
        <v>12453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12186</v>
      </c>
      <c r="H1774" s="183" t="s">
        <v>12454</v>
      </c>
    </row>
    <row r="1775" spans="1:8">
      <c r="E1775" s="206">
        <v>120</v>
      </c>
      <c r="F1775" s="206"/>
      <c r="G1775" s="183" t="s">
        <v>12186</v>
      </c>
      <c r="H1775" s="183" t="s">
        <v>12455</v>
      </c>
    </row>
    <row r="1776" spans="1:8">
      <c r="D1776" s="183" t="s">
        <v>12199</v>
      </c>
      <c r="E1776" s="699" t="s">
        <v>12456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12457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12325</v>
      </c>
      <c r="H1779" s="206" t="s">
        <v>12458</v>
      </c>
    </row>
    <row r="1780" spans="1:8">
      <c r="E1780" s="206">
        <v>1205</v>
      </c>
      <c r="F1780" s="206">
        <v>1143</v>
      </c>
      <c r="G1780" s="183" t="s">
        <v>12231</v>
      </c>
      <c r="H1780" s="183" t="s">
        <v>12459</v>
      </c>
    </row>
    <row r="1781" spans="1:8">
      <c r="A1781" s="183" t="s">
        <v>12443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12115</v>
      </c>
      <c r="H1782" s="183" t="s">
        <v>12460</v>
      </c>
    </row>
    <row r="1783" spans="1:8">
      <c r="E1783" s="183">
        <v>30</v>
      </c>
      <c r="F1783" s="206">
        <v>1068</v>
      </c>
      <c r="G1783" s="183" t="s">
        <v>12115</v>
      </c>
      <c r="H1783" s="183" t="s">
        <v>12461</v>
      </c>
    </row>
    <row r="1784" spans="1:8">
      <c r="E1784" s="183">
        <v>45</v>
      </c>
      <c r="F1784" s="206">
        <v>1023</v>
      </c>
      <c r="G1784" s="183" t="s">
        <v>12274</v>
      </c>
      <c r="H1784" s="183" t="s">
        <v>12462</v>
      </c>
    </row>
    <row r="1785" spans="1:8">
      <c r="F1785" s="206"/>
    </row>
    <row r="1786" spans="1:8">
      <c r="A1786" s="183" t="s">
        <v>12463</v>
      </c>
    </row>
    <row r="1787" spans="1:8">
      <c r="C1787" s="183">
        <v>250</v>
      </c>
      <c r="H1787" s="183" t="s">
        <v>12464</v>
      </c>
    </row>
    <row r="1789" spans="1:8">
      <c r="A1789" s="183" t="s">
        <v>12453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12186</v>
      </c>
      <c r="H1790" s="183" t="s">
        <v>12465</v>
      </c>
    </row>
    <row r="1791" spans="1:8">
      <c r="E1791" s="206">
        <v>240</v>
      </c>
      <c r="F1791" s="206">
        <v>518</v>
      </c>
      <c r="G1791" s="183" t="s">
        <v>12186</v>
      </c>
      <c r="H1791" s="183" t="s">
        <v>12465</v>
      </c>
    </row>
    <row r="1792" spans="1:8">
      <c r="E1792" s="206"/>
      <c r="F1792" s="206"/>
    </row>
    <row r="1793" spans="1:8">
      <c r="A1793" s="183" t="s">
        <v>12466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12385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12385</v>
      </c>
    </row>
    <row r="1796" spans="1:8" ht="18" customHeight="1">
      <c r="E1796" s="699"/>
      <c r="F1796" s="699"/>
      <c r="G1796" s="699"/>
    </row>
    <row r="1797" spans="1:8">
      <c r="A1797" s="183" t="s">
        <v>12467</v>
      </c>
    </row>
    <row r="1798" spans="1:8">
      <c r="C1798" s="183">
        <v>17000</v>
      </c>
      <c r="H1798" s="183" t="s">
        <v>12468</v>
      </c>
    </row>
    <row r="1799" spans="1:8">
      <c r="E1799" s="183">
        <v>12</v>
      </c>
      <c r="F1799" s="183">
        <v>5506</v>
      </c>
      <c r="G1799" s="183" t="s">
        <v>12115</v>
      </c>
      <c r="H1799" s="183" t="s">
        <v>12469</v>
      </c>
    </row>
    <row r="1801" spans="1:8">
      <c r="A1801" s="183" t="s">
        <v>12470</v>
      </c>
      <c r="E1801" s="699"/>
      <c r="F1801" s="699"/>
      <c r="G1801" s="699"/>
    </row>
    <row r="1802" spans="1:8">
      <c r="C1802" s="183">
        <v>22857</v>
      </c>
      <c r="H1802" s="183" t="s">
        <v>12471</v>
      </c>
    </row>
    <row r="1803" spans="1:8">
      <c r="C1803" s="183">
        <v>93000</v>
      </c>
      <c r="H1803" s="183" t="s">
        <v>12472</v>
      </c>
    </row>
    <row r="1804" spans="1:8">
      <c r="C1804" s="183">
        <v>63352</v>
      </c>
      <c r="H1804" s="183" t="s">
        <v>12473</v>
      </c>
    </row>
    <row r="1806" spans="1:8">
      <c r="A1806" s="183" t="s">
        <v>12474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12186</v>
      </c>
      <c r="H1807" s="183" t="s">
        <v>12475</v>
      </c>
    </row>
    <row r="1808" spans="1:8">
      <c r="E1808" s="206">
        <v>65</v>
      </c>
      <c r="F1808" s="206">
        <v>5361</v>
      </c>
      <c r="G1808" s="183" t="s">
        <v>12186</v>
      </c>
      <c r="H1808" s="183" t="s">
        <v>12476</v>
      </c>
    </row>
    <row r="1809" spans="1:8">
      <c r="E1809" s="206">
        <v>100</v>
      </c>
      <c r="F1809" s="206">
        <v>5261</v>
      </c>
      <c r="G1809" s="183" t="s">
        <v>12186</v>
      </c>
      <c r="H1809" s="183" t="s">
        <v>12477</v>
      </c>
    </row>
    <row r="1810" spans="1:8">
      <c r="E1810" s="206">
        <v>65</v>
      </c>
      <c r="F1810" s="206">
        <v>5196</v>
      </c>
      <c r="G1810" s="183" t="s">
        <v>12186</v>
      </c>
      <c r="H1810" s="183" t="s">
        <v>12478</v>
      </c>
    </row>
    <row r="1811" spans="1:8">
      <c r="E1811" s="206">
        <v>80</v>
      </c>
      <c r="F1811" s="206">
        <v>5116</v>
      </c>
      <c r="G1811" s="183" t="s">
        <v>12186</v>
      </c>
      <c r="H1811" s="183" t="s">
        <v>12475</v>
      </c>
    </row>
    <row r="1812" spans="1:8">
      <c r="E1812" s="206"/>
      <c r="F1812" s="206"/>
    </row>
    <row r="1813" spans="1:8">
      <c r="F1813" s="206"/>
    </row>
    <row r="1814" spans="1:8">
      <c r="A1814" s="183" t="s">
        <v>12479</v>
      </c>
    </row>
    <row r="1815" spans="1:8">
      <c r="C1815" s="183">
        <v>33661</v>
      </c>
      <c r="H1815" s="183" t="s">
        <v>12480</v>
      </c>
    </row>
    <row r="1817" spans="1:8">
      <c r="A1817" s="183" t="s">
        <v>12481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12186</v>
      </c>
      <c r="H1818" s="183" t="s">
        <v>12482</v>
      </c>
    </row>
    <row r="1819" spans="1:8">
      <c r="E1819" s="206">
        <v>65</v>
      </c>
      <c r="F1819" s="206">
        <v>4981</v>
      </c>
      <c r="G1819" s="183" t="s">
        <v>12186</v>
      </c>
      <c r="H1819" s="183" t="s">
        <v>12476</v>
      </c>
    </row>
    <row r="1820" spans="1:8">
      <c r="E1820" s="206">
        <v>100</v>
      </c>
      <c r="F1820" s="206">
        <v>4881</v>
      </c>
      <c r="G1820" s="183" t="s">
        <v>12186</v>
      </c>
      <c r="H1820" s="183" t="s">
        <v>12477</v>
      </c>
    </row>
    <row r="1821" spans="1:8">
      <c r="E1821" s="206">
        <v>65</v>
      </c>
      <c r="F1821" s="206">
        <v>4816</v>
      </c>
      <c r="G1821" s="183" t="s">
        <v>12186</v>
      </c>
      <c r="H1821" s="183" t="s">
        <v>12476</v>
      </c>
    </row>
    <row r="1822" spans="1:8">
      <c r="E1822" s="206">
        <v>75</v>
      </c>
      <c r="F1822" s="206">
        <v>4741</v>
      </c>
      <c r="G1822" s="183" t="s">
        <v>12186</v>
      </c>
      <c r="H1822" s="183" t="s">
        <v>12475</v>
      </c>
    </row>
    <row r="1824" spans="1:8">
      <c r="A1824" s="183" t="s">
        <v>12483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12186</v>
      </c>
      <c r="H1825" s="183" t="s">
        <v>12484</v>
      </c>
    </row>
    <row r="1826" spans="1:8">
      <c r="E1826" s="206">
        <v>35</v>
      </c>
      <c r="F1826" s="206">
        <v>4671</v>
      </c>
      <c r="G1826" s="183" t="s">
        <v>12186</v>
      </c>
      <c r="H1826" s="183" t="s">
        <v>12485</v>
      </c>
    </row>
    <row r="1827" spans="1:8">
      <c r="H1827" s="699" t="s">
        <v>12486</v>
      </c>
    </row>
    <row r="1828" spans="1:8">
      <c r="E1828" s="699"/>
      <c r="F1828" s="699"/>
      <c r="G1828" s="699"/>
      <c r="H1828" s="699"/>
    </row>
    <row r="1829" spans="1:8">
      <c r="A1829" s="183" t="s">
        <v>12487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12306</v>
      </c>
      <c r="H1830" s="183" t="s">
        <v>12488</v>
      </c>
    </row>
    <row r="1831" spans="1:8">
      <c r="E1831" s="699"/>
      <c r="F1831" s="699"/>
      <c r="G1831" s="699"/>
      <c r="H1831" s="699"/>
    </row>
    <row r="1832" spans="1:8">
      <c r="A1832" s="183" t="s">
        <v>12489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12274</v>
      </c>
      <c r="H1833" s="183" t="s">
        <v>12490</v>
      </c>
    </row>
    <row r="1834" spans="1:8">
      <c r="E1834" s="183">
        <v>52</v>
      </c>
      <c r="F1834" s="183">
        <v>4533</v>
      </c>
      <c r="G1834" s="183" t="s">
        <v>12115</v>
      </c>
      <c r="H1834" s="183" t="s">
        <v>12491</v>
      </c>
    </row>
    <row r="1835" spans="1:8">
      <c r="E1835" s="206">
        <v>78</v>
      </c>
      <c r="F1835" s="206">
        <v>4455</v>
      </c>
      <c r="G1835" s="183" t="s">
        <v>12274</v>
      </c>
      <c r="H1835" s="183" t="s">
        <v>12492</v>
      </c>
    </row>
    <row r="1836" spans="1:8">
      <c r="E1836" s="699"/>
      <c r="F1836" s="699"/>
      <c r="G1836" s="699"/>
      <c r="H1836" s="699"/>
    </row>
    <row r="1837" spans="1:8">
      <c r="A1837" s="183" t="s">
        <v>12493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12231</v>
      </c>
      <c r="H1838" s="183" t="s">
        <v>12494</v>
      </c>
    </row>
    <row r="1839" spans="1:8">
      <c r="E1839" s="699"/>
      <c r="F1839" s="699"/>
      <c r="G1839" s="699"/>
      <c r="H1839" s="699"/>
    </row>
    <row r="1840" spans="1:8">
      <c r="A1840" s="183" t="s">
        <v>12495</v>
      </c>
      <c r="E1840" s="699"/>
      <c r="F1840" s="699"/>
      <c r="G1840" s="699"/>
      <c r="H1840" s="699"/>
    </row>
    <row r="1841" spans="1:8" ht="324">
      <c r="C1841" s="183">
        <v>16000</v>
      </c>
      <c r="E1841" s="206"/>
      <c r="F1841" s="206"/>
      <c r="H1841" s="694" t="s">
        <v>12496</v>
      </c>
    </row>
    <row r="1842" spans="1:8">
      <c r="E1842" s="206"/>
      <c r="F1842" s="206"/>
      <c r="H1842" s="694"/>
    </row>
    <row r="1843" spans="1:8">
      <c r="A1843" s="183" t="s">
        <v>12497</v>
      </c>
    </row>
    <row r="1844" spans="1:8">
      <c r="E1844" s="206">
        <v>100</v>
      </c>
      <c r="F1844" s="206">
        <v>3150</v>
      </c>
      <c r="G1844" s="183" t="s">
        <v>12186</v>
      </c>
      <c r="H1844" s="183" t="s">
        <v>12498</v>
      </c>
    </row>
    <row r="1845" spans="1:8">
      <c r="E1845" s="206">
        <v>100</v>
      </c>
      <c r="F1845" s="206">
        <v>3050</v>
      </c>
      <c r="G1845" s="183" t="s">
        <v>12186</v>
      </c>
      <c r="H1845" s="183" t="s">
        <v>12499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12497</v>
      </c>
    </row>
    <row r="1849" spans="1:8">
      <c r="E1849" s="206">
        <v>144</v>
      </c>
      <c r="F1849" s="206">
        <v>2906</v>
      </c>
      <c r="G1849" s="183" t="s">
        <v>12186</v>
      </c>
      <c r="H1849" s="183" t="s">
        <v>12500</v>
      </c>
    </row>
    <row r="1850" spans="1:8">
      <c r="E1850" s="206">
        <v>30</v>
      </c>
      <c r="F1850" s="206">
        <v>2876</v>
      </c>
      <c r="G1850" s="183" t="s">
        <v>12186</v>
      </c>
      <c r="H1850" s="183" t="s">
        <v>12500</v>
      </c>
    </row>
    <row r="1851" spans="1:8">
      <c r="E1851" s="206"/>
      <c r="F1851" s="206"/>
      <c r="G1851" s="206"/>
    </row>
    <row r="1852" spans="1:8">
      <c r="A1852" s="183" t="s">
        <v>12501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12306</v>
      </c>
      <c r="H1853" s="183" t="s">
        <v>12502</v>
      </c>
    </row>
    <row r="1854" spans="1:8">
      <c r="E1854" s="699"/>
      <c r="F1854" s="699"/>
      <c r="G1854" s="699"/>
      <c r="H1854" s="699"/>
    </row>
    <row r="1855" spans="1:8">
      <c r="A1855" s="183" t="s">
        <v>12503</v>
      </c>
    </row>
    <row r="1856" spans="1:8">
      <c r="C1856" s="183">
        <v>17000</v>
      </c>
      <c r="H1856" s="183" t="s">
        <v>12504</v>
      </c>
    </row>
    <row r="1858" spans="1:8">
      <c r="A1858" s="183" t="s">
        <v>12505</v>
      </c>
      <c r="E1858" s="699"/>
      <c r="F1858" s="699"/>
      <c r="G1858" s="699"/>
    </row>
    <row r="1859" spans="1:8">
      <c r="C1859" s="183">
        <v>22857</v>
      </c>
      <c r="H1859" s="183" t="s">
        <v>12506</v>
      </c>
    </row>
    <row r="1860" spans="1:8">
      <c r="C1860" s="183">
        <v>12000</v>
      </c>
      <c r="H1860" s="183" t="s">
        <v>12507</v>
      </c>
    </row>
    <row r="1861" spans="1:8">
      <c r="C1861" s="183">
        <v>63352</v>
      </c>
      <c r="H1861" s="183" t="s">
        <v>12508</v>
      </c>
    </row>
    <row r="1862" spans="1:8">
      <c r="E1862" s="699"/>
      <c r="F1862" s="699"/>
      <c r="G1862" s="699"/>
      <c r="H1862" s="699"/>
    </row>
    <row r="1863" spans="1:8">
      <c r="A1863" s="183" t="s">
        <v>12509</v>
      </c>
    </row>
    <row r="1864" spans="1:8">
      <c r="C1864" s="183">
        <v>2176</v>
      </c>
      <c r="H1864" s="183" t="s">
        <v>12510</v>
      </c>
    </row>
    <row r="1866" spans="1:8">
      <c r="A1866" s="183" t="s">
        <v>12511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12186</v>
      </c>
      <c r="H1867" s="183" t="s">
        <v>12512</v>
      </c>
    </row>
    <row r="1868" spans="1:8">
      <c r="E1868" s="206">
        <v>200</v>
      </c>
      <c r="F1868" s="206">
        <v>2458</v>
      </c>
      <c r="G1868" s="183" t="s">
        <v>12186</v>
      </c>
      <c r="H1868" s="183" t="s">
        <v>12512</v>
      </c>
    </row>
    <row r="1869" spans="1:8">
      <c r="E1869" s="206"/>
      <c r="F1869" s="206"/>
    </row>
    <row r="1870" spans="1:8">
      <c r="A1870" s="183" t="s">
        <v>12513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12186</v>
      </c>
      <c r="H1871" s="183" t="s">
        <v>12514</v>
      </c>
    </row>
    <row r="1872" spans="1:8">
      <c r="E1872" s="206">
        <v>300</v>
      </c>
      <c r="F1872" s="206">
        <v>1858</v>
      </c>
      <c r="G1872" s="183" t="s">
        <v>12186</v>
      </c>
      <c r="H1872" s="183" t="s">
        <v>12514</v>
      </c>
    </row>
    <row r="1873" spans="1:8">
      <c r="E1873" s="206"/>
      <c r="F1873" s="206"/>
    </row>
    <row r="1874" spans="1:8">
      <c r="A1874" s="183" t="s">
        <v>12515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12186</v>
      </c>
      <c r="H1875" s="183" t="s">
        <v>12516</v>
      </c>
    </row>
    <row r="1876" spans="1:8">
      <c r="E1876" s="206">
        <v>120</v>
      </c>
      <c r="F1876" s="206">
        <v>1608</v>
      </c>
      <c r="G1876" s="183" t="s">
        <v>12186</v>
      </c>
      <c r="H1876" s="183" t="s">
        <v>12516</v>
      </c>
    </row>
    <row r="1877" spans="1:8">
      <c r="E1877" s="699"/>
      <c r="F1877" s="699"/>
      <c r="G1877" s="699"/>
    </row>
    <row r="1878" spans="1:8">
      <c r="A1878" s="183" t="s">
        <v>12517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12122</v>
      </c>
      <c r="H1879" s="183" t="s">
        <v>12518</v>
      </c>
    </row>
    <row r="1880" spans="1:8">
      <c r="E1880" s="206">
        <v>45</v>
      </c>
      <c r="F1880" s="206">
        <v>1523</v>
      </c>
      <c r="G1880" s="183" t="s">
        <v>12186</v>
      </c>
      <c r="H1880" s="183" t="s">
        <v>12519</v>
      </c>
    </row>
    <row r="1881" spans="1:8">
      <c r="E1881" s="206"/>
      <c r="F1881" s="206"/>
    </row>
    <row r="1882" spans="1:8">
      <c r="A1882" s="183" t="s">
        <v>12520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12186</v>
      </c>
      <c r="H1883" s="183" t="s">
        <v>12521</v>
      </c>
    </row>
    <row r="1884" spans="1:8">
      <c r="E1884" s="206">
        <v>240</v>
      </c>
      <c r="F1884" s="206">
        <v>1053</v>
      </c>
      <c r="G1884" s="183" t="s">
        <v>12186</v>
      </c>
      <c r="H1884" s="183" t="s">
        <v>12522</v>
      </c>
    </row>
    <row r="1885" spans="1:8">
      <c r="E1885" s="699"/>
      <c r="F1885" s="699"/>
      <c r="G1885" s="699"/>
      <c r="H1885" s="699"/>
    </row>
    <row r="1886" spans="1:8">
      <c r="A1886" s="183" t="s">
        <v>12523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12385</v>
      </c>
    </row>
    <row r="1888" spans="1:8">
      <c r="E1888" s="206">
        <v>216</v>
      </c>
      <c r="F1888" s="206">
        <v>5837</v>
      </c>
      <c r="G1888" s="183" t="s">
        <v>12274</v>
      </c>
      <c r="H1888" s="183" t="s">
        <v>12524</v>
      </c>
    </row>
    <row r="1889" spans="1:8">
      <c r="E1889" s="699"/>
      <c r="F1889" s="699"/>
      <c r="G1889" s="699"/>
      <c r="H1889" s="699"/>
    </row>
    <row r="1890" spans="1:8" ht="145.80000000000001">
      <c r="E1890" s="699"/>
      <c r="F1890" s="699"/>
      <c r="G1890" s="699"/>
      <c r="H1890" s="694" t="s">
        <v>12525</v>
      </c>
    </row>
    <row r="1891" spans="1:8">
      <c r="E1891" s="699"/>
      <c r="F1891" s="699"/>
      <c r="G1891" s="699"/>
      <c r="H1891" s="699"/>
    </row>
    <row r="1892" spans="1:8">
      <c r="A1892" s="183" t="s">
        <v>12526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12527</v>
      </c>
      <c r="H1893" s="183" t="s">
        <v>12528</v>
      </c>
    </row>
    <row r="1894" spans="1:8">
      <c r="E1894" s="699"/>
      <c r="F1894" s="699"/>
      <c r="G1894" s="699"/>
      <c r="H1894" s="699"/>
    </row>
    <row r="1895" spans="1:8">
      <c r="A1895" s="183" t="s">
        <v>12529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12530</v>
      </c>
      <c r="H1896" s="183" t="s">
        <v>12531</v>
      </c>
    </row>
    <row r="1897" spans="1:8">
      <c r="E1897" s="699"/>
      <c r="F1897" s="699"/>
      <c r="G1897" s="699"/>
      <c r="H1897" s="699"/>
    </row>
    <row r="1898" spans="1:8" ht="291.60000000000002">
      <c r="A1898" s="183" t="s">
        <v>12532</v>
      </c>
      <c r="C1898" s="183">
        <v>200000</v>
      </c>
      <c r="H1898" s="694" t="s">
        <v>12533</v>
      </c>
    </row>
    <row r="1899" spans="1:8">
      <c r="C1899" s="183">
        <v>17000</v>
      </c>
      <c r="H1899" s="183" t="s">
        <v>12534</v>
      </c>
    </row>
    <row r="1900" spans="1:8">
      <c r="H1900" s="694"/>
    </row>
    <row r="1901" spans="1:8">
      <c r="A1901" s="183" t="s">
        <v>12535</v>
      </c>
      <c r="E1901" s="699"/>
      <c r="F1901" s="699"/>
      <c r="G1901" s="699"/>
    </row>
    <row r="1902" spans="1:8">
      <c r="C1902" s="183">
        <v>22857</v>
      </c>
      <c r="H1902" s="183" t="s">
        <v>12536</v>
      </c>
    </row>
    <row r="1903" spans="1:8">
      <c r="C1903" s="183">
        <v>15000</v>
      </c>
      <c r="H1903" s="183" t="s">
        <v>12537</v>
      </c>
    </row>
    <row r="1904" spans="1:8">
      <c r="C1904" s="183">
        <v>51000</v>
      </c>
      <c r="H1904" s="183" t="s">
        <v>12538</v>
      </c>
    </row>
    <row r="1905" spans="1:8">
      <c r="C1905" s="183">
        <v>63248</v>
      </c>
      <c r="H1905" s="183" t="s">
        <v>12539</v>
      </c>
    </row>
    <row r="1906" spans="1:8">
      <c r="C1906" s="183">
        <v>30000</v>
      </c>
      <c r="H1906" s="183" t="s">
        <v>12540</v>
      </c>
    </row>
    <row r="1907" spans="1:8">
      <c r="E1907" s="699"/>
      <c r="F1907" s="699"/>
      <c r="G1907" s="699"/>
      <c r="H1907" s="699"/>
    </row>
    <row r="1908" spans="1:8">
      <c r="A1908" s="183" t="s">
        <v>12541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12542</v>
      </c>
    </row>
    <row r="1910" spans="1:8">
      <c r="E1910" s="206">
        <v>40</v>
      </c>
      <c r="F1910" s="206">
        <v>4404</v>
      </c>
      <c r="G1910" s="183" t="s">
        <v>12134</v>
      </c>
      <c r="H1910" s="183" t="s">
        <v>12543</v>
      </c>
    </row>
    <row r="1911" spans="1:8">
      <c r="E1911" s="206">
        <v>40</v>
      </c>
      <c r="F1911" s="206">
        <v>4364</v>
      </c>
      <c r="G1911" s="183" t="s">
        <v>12134</v>
      </c>
      <c r="H1911" s="183" t="s">
        <v>12544</v>
      </c>
    </row>
    <row r="1912" spans="1:8">
      <c r="E1912" s="206">
        <v>30</v>
      </c>
      <c r="F1912" s="206">
        <v>4334</v>
      </c>
      <c r="G1912" s="206" t="s">
        <v>12073</v>
      </c>
      <c r="H1912" s="183" t="s">
        <v>12545</v>
      </c>
    </row>
    <row r="1913" spans="1:8">
      <c r="E1913" s="206">
        <v>31</v>
      </c>
      <c r="F1913" s="206">
        <v>4303</v>
      </c>
      <c r="G1913" s="183" t="s">
        <v>12084</v>
      </c>
      <c r="H1913" s="183" t="s">
        <v>12546</v>
      </c>
    </row>
    <row r="1914" spans="1:8">
      <c r="E1914" s="206">
        <v>31</v>
      </c>
      <c r="F1914" s="206">
        <v>4272</v>
      </c>
      <c r="G1914" s="183" t="s">
        <v>12084</v>
      </c>
      <c r="H1914" s="183" t="s">
        <v>12547</v>
      </c>
    </row>
    <row r="1915" spans="1:8">
      <c r="E1915" s="183">
        <v>300</v>
      </c>
      <c r="F1915" s="206">
        <v>3972</v>
      </c>
      <c r="G1915" s="183" t="s">
        <v>12548</v>
      </c>
      <c r="H1915" s="183" t="s">
        <v>11759</v>
      </c>
    </row>
    <row r="1916" spans="1:8" s="206" customFormat="1">
      <c r="H1916" s="706" t="s">
        <v>12549</v>
      </c>
    </row>
    <row r="1917" spans="1:8">
      <c r="E1917" s="699"/>
      <c r="F1917" s="699"/>
      <c r="G1917" s="699"/>
      <c r="H1917" s="699"/>
    </row>
    <row r="1918" spans="1:8">
      <c r="A1918" s="183" t="s">
        <v>12550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12551</v>
      </c>
      <c r="H1919" s="183" t="s">
        <v>12552</v>
      </c>
    </row>
    <row r="1920" spans="1:8">
      <c r="E1920" s="699"/>
      <c r="F1920" s="699"/>
      <c r="G1920" s="699"/>
      <c r="H1920" s="699"/>
    </row>
    <row r="1921" spans="1:8">
      <c r="A1921" s="183" t="s">
        <v>12553</v>
      </c>
      <c r="E1921" s="699"/>
      <c r="F1921" s="699"/>
      <c r="G1921" s="699"/>
      <c r="H1921" s="699"/>
    </row>
    <row r="1922" spans="1:8" s="206" customFormat="1" ht="48.6">
      <c r="C1922" s="206">
        <v>190400</v>
      </c>
      <c r="H1922" s="694" t="s">
        <v>12554</v>
      </c>
    </row>
    <row r="1923" spans="1:8">
      <c r="E1923" s="699"/>
      <c r="F1923" s="699"/>
      <c r="G1923" s="699"/>
      <c r="H1923" s="699"/>
    </row>
    <row r="1924" spans="1:8">
      <c r="A1924" s="183" t="s">
        <v>12555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12556</v>
      </c>
    </row>
    <row r="1926" spans="1:8" s="206" customFormat="1">
      <c r="E1926" s="206">
        <v>48</v>
      </c>
      <c r="F1926" s="206">
        <v>2765</v>
      </c>
      <c r="G1926" s="183" t="s">
        <v>12084</v>
      </c>
      <c r="H1926" s="183" t="s">
        <v>12557</v>
      </c>
    </row>
    <row r="1927" spans="1:8">
      <c r="E1927" s="206">
        <v>18</v>
      </c>
      <c r="F1927" s="206">
        <v>2747</v>
      </c>
      <c r="G1927" s="183" t="s">
        <v>12073</v>
      </c>
      <c r="H1927" s="183" t="s">
        <v>12558</v>
      </c>
    </row>
    <row r="1928" spans="1:8">
      <c r="E1928" s="699"/>
      <c r="F1928" s="699"/>
      <c r="G1928" s="699"/>
      <c r="H1928" s="699"/>
    </row>
    <row r="1929" spans="1:8">
      <c r="A1929" s="183" t="s">
        <v>12559</v>
      </c>
    </row>
    <row r="1930" spans="1:8">
      <c r="C1930" s="183">
        <v>17000</v>
      </c>
      <c r="H1930" s="183" t="s">
        <v>12560</v>
      </c>
    </row>
    <row r="1931" spans="1:8">
      <c r="E1931" s="183">
        <v>50</v>
      </c>
      <c r="F1931" s="206">
        <v>2697</v>
      </c>
      <c r="G1931" s="183" t="s">
        <v>12104</v>
      </c>
      <c r="H1931" s="183" t="s">
        <v>12561</v>
      </c>
    </row>
    <row r="1932" spans="1:8">
      <c r="H1932" s="694"/>
    </row>
    <row r="1933" spans="1:8">
      <c r="A1933" s="183" t="s">
        <v>12562</v>
      </c>
      <c r="E1933" s="699"/>
      <c r="F1933" s="699"/>
      <c r="G1933" s="699"/>
    </row>
    <row r="1934" spans="1:8">
      <c r="C1934" s="183">
        <v>22857</v>
      </c>
      <c r="H1934" s="183" t="s">
        <v>12536</v>
      </c>
    </row>
    <row r="1935" spans="1:8">
      <c r="C1935" s="183">
        <v>33248</v>
      </c>
      <c r="H1935" s="183" t="s">
        <v>12563</v>
      </c>
    </row>
    <row r="1936" spans="1:8">
      <c r="E1936" s="699"/>
      <c r="F1936" s="699"/>
      <c r="G1936" s="699"/>
      <c r="H1936" s="699" t="s">
        <v>12564</v>
      </c>
    </row>
    <row r="1937" spans="1:8">
      <c r="C1937" s="183">
        <v>2558</v>
      </c>
      <c r="H1937" s="183" t="s">
        <v>12565</v>
      </c>
    </row>
    <row r="1938" spans="1:8">
      <c r="E1938" s="699"/>
      <c r="F1938" s="699"/>
      <c r="G1938" s="699"/>
    </row>
    <row r="1939" spans="1:8">
      <c r="A1939" s="183" t="s">
        <v>12566</v>
      </c>
    </row>
    <row r="1940" spans="1:8">
      <c r="E1940" s="183">
        <v>200</v>
      </c>
      <c r="F1940" s="206">
        <v>2497</v>
      </c>
      <c r="G1940" s="183" t="s">
        <v>12122</v>
      </c>
      <c r="H1940" s="183" t="s">
        <v>12567</v>
      </c>
    </row>
    <row r="1941" spans="1:8">
      <c r="C1941" s="183">
        <v>15000</v>
      </c>
      <c r="H1941" s="183" t="s">
        <v>12563</v>
      </c>
    </row>
    <row r="1942" spans="1:8">
      <c r="E1942" s="699"/>
      <c r="F1942" s="699"/>
      <c r="G1942" s="699"/>
      <c r="H1942" s="699" t="s">
        <v>12568</v>
      </c>
    </row>
    <row r="1943" spans="1:8">
      <c r="E1943" s="699"/>
      <c r="F1943" s="699"/>
      <c r="G1943" s="699"/>
    </row>
    <row r="1944" spans="1:8">
      <c r="A1944" s="183" t="s">
        <v>12569</v>
      </c>
    </row>
    <row r="1945" spans="1:8">
      <c r="E1945" s="183">
        <v>45</v>
      </c>
      <c r="F1945" s="183">
        <v>2452</v>
      </c>
      <c r="G1945" s="183" t="s">
        <v>12104</v>
      </c>
      <c r="H1945" s="183" t="s">
        <v>12570</v>
      </c>
    </row>
    <row r="1947" spans="1:8">
      <c r="A1947" s="183" t="s">
        <v>12571</v>
      </c>
    </row>
    <row r="1948" spans="1:8">
      <c r="C1948" s="183">
        <v>28733</v>
      </c>
      <c r="H1948" s="183" t="s">
        <v>12572</v>
      </c>
    </row>
    <row r="1949" spans="1:8">
      <c r="C1949" s="183">
        <v>15000</v>
      </c>
      <c r="H1949" s="183" t="s">
        <v>12563</v>
      </c>
    </row>
    <row r="1950" spans="1:8">
      <c r="E1950" s="699"/>
      <c r="F1950" s="699"/>
      <c r="G1950" s="699"/>
      <c r="H1950" s="699" t="s">
        <v>12573</v>
      </c>
    </row>
    <row r="1951" spans="1:8">
      <c r="E1951" s="699"/>
      <c r="F1951" s="699"/>
      <c r="G1951" s="699"/>
      <c r="H1951" s="699"/>
    </row>
    <row r="1952" spans="1:8">
      <c r="A1952" s="183" t="s">
        <v>12574</v>
      </c>
    </row>
    <row r="1953" spans="1:8">
      <c r="E1953" s="206">
        <v>209</v>
      </c>
      <c r="F1953" s="206">
        <v>2243</v>
      </c>
      <c r="G1953" s="206" t="s">
        <v>12097</v>
      </c>
      <c r="H1953" s="183" t="s">
        <v>12575</v>
      </c>
    </row>
    <row r="1954" spans="1:8" s="206" customFormat="1">
      <c r="E1954" s="206">
        <v>1205</v>
      </c>
      <c r="F1954" s="206">
        <v>1038</v>
      </c>
      <c r="G1954" s="183" t="s">
        <v>12091</v>
      </c>
      <c r="H1954" s="183" t="s">
        <v>12576</v>
      </c>
    </row>
    <row r="1955" spans="1:8">
      <c r="E1955" s="699"/>
      <c r="F1955" s="699"/>
      <c r="G1955" s="699"/>
    </row>
    <row r="1956" spans="1:8">
      <c r="A1956" s="183" t="s">
        <v>12577</v>
      </c>
    </row>
    <row r="1957" spans="1:8">
      <c r="E1957" s="183">
        <v>35</v>
      </c>
      <c r="F1957" s="183">
        <v>1003</v>
      </c>
      <c r="G1957" s="183" t="s">
        <v>11094</v>
      </c>
      <c r="H1957" s="183" t="s">
        <v>12578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11467</v>
      </c>
    </row>
    <row r="1959" spans="1:8">
      <c r="E1959" s="699"/>
      <c r="F1959" s="699"/>
      <c r="G1959" s="699"/>
      <c r="H1959" s="699"/>
    </row>
    <row r="1960" spans="1:8">
      <c r="A1960" s="183" t="s">
        <v>12579</v>
      </c>
    </row>
    <row r="1961" spans="1:8">
      <c r="C1961" s="183">
        <v>17000</v>
      </c>
      <c r="H1961" s="183" t="s">
        <v>12580</v>
      </c>
    </row>
    <row r="1962" spans="1:8">
      <c r="E1962" s="206">
        <v>100</v>
      </c>
      <c r="F1962" s="206">
        <v>5903</v>
      </c>
      <c r="G1962" s="183" t="s">
        <v>12084</v>
      </c>
      <c r="H1962" s="183" t="s">
        <v>12581</v>
      </c>
    </row>
    <row r="1963" spans="1:8">
      <c r="H1963" s="694"/>
    </row>
    <row r="1964" spans="1:8">
      <c r="A1964" s="183" t="s">
        <v>12582</v>
      </c>
      <c r="E1964" s="699"/>
      <c r="F1964" s="699"/>
      <c r="G1964" s="699"/>
    </row>
    <row r="1965" spans="1:8">
      <c r="C1965" s="183">
        <v>22857</v>
      </c>
      <c r="H1965" s="183" t="s">
        <v>12583</v>
      </c>
    </row>
    <row r="1966" spans="1:8">
      <c r="C1966" s="183">
        <v>36500</v>
      </c>
      <c r="H1966" s="183" t="s">
        <v>12584</v>
      </c>
    </row>
    <row r="1967" spans="1:8">
      <c r="C1967" s="183">
        <v>63248</v>
      </c>
      <c r="H1967" s="183" t="s">
        <v>12585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12586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12587</v>
      </c>
      <c r="H1971" s="183" t="s">
        <v>12588</v>
      </c>
    </row>
    <row r="1972" spans="1:8">
      <c r="E1972" s="206">
        <v>90</v>
      </c>
      <c r="F1972" s="206">
        <v>5713</v>
      </c>
      <c r="G1972" s="183" t="s">
        <v>12084</v>
      </c>
      <c r="H1972" s="183" t="s">
        <v>12588</v>
      </c>
    </row>
    <row r="1974" spans="1:8">
      <c r="A1974" s="183" t="s">
        <v>12589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11094</v>
      </c>
      <c r="H1975" s="183" t="s">
        <v>12590</v>
      </c>
    </row>
    <row r="1976" spans="1:8">
      <c r="E1976" s="183">
        <v>45</v>
      </c>
      <c r="F1976" s="183">
        <v>5168</v>
      </c>
      <c r="G1976" s="183" t="s">
        <v>12104</v>
      </c>
      <c r="H1976" s="183" t="s">
        <v>12591</v>
      </c>
    </row>
    <row r="1977" spans="1:8" s="206" customFormat="1">
      <c r="E1977" s="206">
        <v>32</v>
      </c>
      <c r="F1977" s="206">
        <v>5136</v>
      </c>
      <c r="G1977" s="183" t="s">
        <v>12587</v>
      </c>
      <c r="H1977" s="183" t="s">
        <v>12557</v>
      </c>
    </row>
    <row r="1978" spans="1:8">
      <c r="A1978" s="183" t="s">
        <v>12592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12084</v>
      </c>
      <c r="H1979" s="183" t="s">
        <v>12593</v>
      </c>
    </row>
    <row r="1980" spans="1:8">
      <c r="E1980" s="206">
        <v>70</v>
      </c>
      <c r="F1980" s="206">
        <v>5031</v>
      </c>
      <c r="G1980" s="183" t="s">
        <v>12084</v>
      </c>
      <c r="H1980" s="183" t="s">
        <v>12594</v>
      </c>
    </row>
    <row r="1981" spans="1:8">
      <c r="E1981" s="206">
        <v>300</v>
      </c>
      <c r="F1981" s="206">
        <v>4731</v>
      </c>
      <c r="G1981" s="183" t="s">
        <v>12084</v>
      </c>
      <c r="H1981" s="183" t="s">
        <v>12595</v>
      </c>
    </row>
    <row r="1982" spans="1:8">
      <c r="E1982" s="699"/>
      <c r="F1982" s="699"/>
      <c r="G1982" s="699"/>
      <c r="H1982" s="699"/>
    </row>
    <row r="1983" spans="1:8">
      <c r="A1983" s="183" t="s">
        <v>12596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12091</v>
      </c>
      <c r="H1984" s="183" t="s">
        <v>12597</v>
      </c>
    </row>
    <row r="1986" spans="1:8">
      <c r="A1986" s="183" t="s">
        <v>12598</v>
      </c>
    </row>
    <row r="1987" spans="1:8">
      <c r="E1987" s="183">
        <v>100</v>
      </c>
      <c r="F1987" s="183">
        <v>3426</v>
      </c>
      <c r="G1987" s="183" t="s">
        <v>12084</v>
      </c>
      <c r="H1987" s="183" t="s">
        <v>12599</v>
      </c>
    </row>
    <row r="1989" spans="1:8">
      <c r="A1989" s="183" t="s">
        <v>12600</v>
      </c>
    </row>
    <row r="1990" spans="1:8">
      <c r="E1990" s="183">
        <v>95</v>
      </c>
      <c r="F1990" s="183">
        <v>3331</v>
      </c>
      <c r="G1990" s="183" t="s">
        <v>12104</v>
      </c>
      <c r="H1990" s="183" t="s">
        <v>12601</v>
      </c>
    </row>
    <row r="1992" spans="1:8">
      <c r="A1992" s="183" t="s">
        <v>12602</v>
      </c>
    </row>
    <row r="1993" spans="1:8">
      <c r="E1993" s="183">
        <v>100</v>
      </c>
      <c r="F1993" s="183">
        <v>3231</v>
      </c>
      <c r="G1993" s="183" t="s">
        <v>12084</v>
      </c>
      <c r="H1993" s="183" t="s">
        <v>12603</v>
      </c>
    </row>
    <row r="1994" spans="1:8">
      <c r="E1994" s="699"/>
      <c r="F1994" s="699"/>
      <c r="G1994" s="699"/>
      <c r="H1994" s="699"/>
    </row>
    <row r="1995" spans="1:8">
      <c r="A1995" s="183" t="s">
        <v>12604</v>
      </c>
    </row>
    <row r="1996" spans="1:8">
      <c r="C1996" s="183">
        <v>17000</v>
      </c>
      <c r="H1996" s="183" t="s">
        <v>12605</v>
      </c>
    </row>
    <row r="1997" spans="1:8">
      <c r="C1997" s="183">
        <v>24968</v>
      </c>
      <c r="H1997" s="183" t="s">
        <v>12606</v>
      </c>
    </row>
    <row r="1998" spans="1:8">
      <c r="E1998" s="699"/>
      <c r="F1998" s="699"/>
      <c r="G1998" s="699"/>
    </row>
    <row r="1999" spans="1:8">
      <c r="A1999" s="183" t="s">
        <v>12607</v>
      </c>
    </row>
    <row r="2000" spans="1:8" ht="48.6">
      <c r="C2000" s="183">
        <v>39000</v>
      </c>
      <c r="H2000" s="694" t="s">
        <v>12608</v>
      </c>
    </row>
    <row r="2001" spans="1:8">
      <c r="H2001" s="694"/>
    </row>
    <row r="2002" spans="1:8">
      <c r="A2002" s="183" t="s">
        <v>12609</v>
      </c>
      <c r="E2002" s="699"/>
      <c r="F2002" s="699"/>
      <c r="G2002" s="699"/>
    </row>
    <row r="2003" spans="1:8">
      <c r="C2003" s="183">
        <v>22827</v>
      </c>
      <c r="H2003" s="183" t="s">
        <v>12610</v>
      </c>
    </row>
    <row r="2004" spans="1:8">
      <c r="C2004" s="183">
        <v>22000</v>
      </c>
      <c r="H2004" s="183" t="s">
        <v>12611</v>
      </c>
    </row>
    <row r="2005" spans="1:8">
      <c r="C2005" s="183">
        <v>33248</v>
      </c>
      <c r="H2005" s="183" t="s">
        <v>12612</v>
      </c>
    </row>
    <row r="2006" spans="1:8">
      <c r="E2006" s="183">
        <v>100</v>
      </c>
      <c r="F2006" s="183">
        <v>3131</v>
      </c>
      <c r="G2006" s="183" t="s">
        <v>12084</v>
      </c>
      <c r="H2006" s="183" t="s">
        <v>12613</v>
      </c>
    </row>
    <row r="2007" spans="1:8">
      <c r="H2007" s="694"/>
    </row>
    <row r="2008" spans="1:8">
      <c r="A2008" s="183" t="s">
        <v>12614</v>
      </c>
      <c r="E2008" s="699"/>
      <c r="F2008" s="699"/>
      <c r="G2008" s="699"/>
    </row>
    <row r="2009" spans="1:8">
      <c r="C2009" s="183">
        <v>30000</v>
      </c>
      <c r="H2009" s="183" t="s">
        <v>12615</v>
      </c>
    </row>
    <row r="2010" spans="1:8">
      <c r="C2010" s="183">
        <v>11877</v>
      </c>
      <c r="H2010" s="183" t="s">
        <v>12616</v>
      </c>
    </row>
    <row r="2011" spans="1:8">
      <c r="E2011" s="699"/>
      <c r="F2011" s="699"/>
      <c r="G2011" s="699"/>
      <c r="H2011" s="699"/>
    </row>
    <row r="2012" spans="1:8">
      <c r="A2012" s="183" t="s">
        <v>12617</v>
      </c>
      <c r="E2012" s="699"/>
      <c r="F2012" s="699"/>
      <c r="G2012" s="699"/>
    </row>
    <row r="2013" spans="1:8" ht="97.2">
      <c r="C2013" s="183">
        <v>240030</v>
      </c>
      <c r="E2013" s="699"/>
      <c r="F2013" s="699"/>
      <c r="G2013" s="699"/>
      <c r="H2013" s="694" t="s">
        <v>12618</v>
      </c>
    </row>
    <row r="2014" spans="1:8">
      <c r="E2014" s="699"/>
      <c r="F2014" s="699"/>
      <c r="G2014" s="699"/>
      <c r="H2014" s="699"/>
    </row>
    <row r="2015" spans="1:8">
      <c r="A2015" s="183" t="s">
        <v>12619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12134</v>
      </c>
      <c r="H2016" s="183" t="s">
        <v>12620</v>
      </c>
    </row>
    <row r="2017" spans="1:8">
      <c r="E2017" s="699"/>
      <c r="F2017" s="699"/>
      <c r="G2017" s="699"/>
      <c r="H2017" s="699"/>
    </row>
    <row r="2018" spans="1:8">
      <c r="A2018" s="183" t="s">
        <v>12621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12622</v>
      </c>
      <c r="H2019" s="183" t="s">
        <v>12623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12624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12091</v>
      </c>
      <c r="H2023" s="183" t="s">
        <v>12625</v>
      </c>
    </row>
    <row r="2024" spans="1:8">
      <c r="E2024" s="699"/>
      <c r="F2024" s="699"/>
      <c r="G2024" s="699"/>
      <c r="H2024" s="699"/>
    </row>
    <row r="2025" spans="1:8">
      <c r="A2025" s="183" t="s">
        <v>12626</v>
      </c>
    </row>
    <row r="2026" spans="1:8">
      <c r="E2026" s="206">
        <v>209</v>
      </c>
      <c r="F2026" s="206">
        <v>1497</v>
      </c>
      <c r="G2026" s="206" t="s">
        <v>12097</v>
      </c>
      <c r="H2026" s="183" t="s">
        <v>12627</v>
      </c>
    </row>
    <row r="2027" spans="1:8">
      <c r="E2027" s="699"/>
      <c r="F2027" s="699"/>
      <c r="G2027" s="699"/>
      <c r="H2027" s="699"/>
    </row>
    <row r="2028" spans="1:8">
      <c r="A2028" s="183" t="s">
        <v>12628</v>
      </c>
    </row>
    <row r="2029" spans="1:8">
      <c r="C2029" s="183">
        <v>17000</v>
      </c>
      <c r="H2029" s="183" t="s">
        <v>12629</v>
      </c>
    </row>
    <row r="2030" spans="1:8">
      <c r="E2030" s="699"/>
      <c r="F2030" s="699"/>
      <c r="G2030" s="699"/>
      <c r="H2030" s="699"/>
    </row>
    <row r="2031" spans="1:8">
      <c r="A2031" s="183" t="s">
        <v>12630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12631</v>
      </c>
    </row>
    <row r="2033" spans="1:8">
      <c r="C2033" s="183">
        <v>63248</v>
      </c>
      <c r="H2033" s="183" t="s">
        <v>12632</v>
      </c>
    </row>
    <row r="2034" spans="1:8">
      <c r="E2034" s="183">
        <v>250</v>
      </c>
      <c r="F2034" s="183">
        <v>1247</v>
      </c>
      <c r="G2034" s="183" t="s">
        <v>12073</v>
      </c>
      <c r="H2034" s="183" t="s">
        <v>12633</v>
      </c>
    </row>
    <row r="2035" spans="1:8">
      <c r="E2035" s="699"/>
      <c r="F2035" s="699"/>
      <c r="G2035" s="699"/>
      <c r="H2035" s="699"/>
    </row>
    <row r="2036" spans="1:8">
      <c r="A2036" s="183" t="s">
        <v>12634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12084</v>
      </c>
      <c r="H2037" s="183" t="s">
        <v>12635</v>
      </c>
    </row>
    <row r="2039" spans="1:8">
      <c r="A2039" s="183" t="s">
        <v>12636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12104</v>
      </c>
      <c r="H2040" s="183" t="s">
        <v>12637</v>
      </c>
    </row>
    <row r="2041" spans="1:8">
      <c r="E2041" s="699"/>
      <c r="F2041" s="699"/>
      <c r="G2041" s="699"/>
      <c r="H2041" s="706" t="s">
        <v>12638</v>
      </c>
    </row>
    <row r="2043" spans="1:8">
      <c r="A2043" s="183" t="s">
        <v>12639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11467</v>
      </c>
    </row>
    <row r="2046" spans="1:8">
      <c r="A2046" s="183" t="s">
        <v>12640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12084</v>
      </c>
      <c r="H2047" s="183" t="s">
        <v>12641</v>
      </c>
    </row>
    <row r="2048" spans="1:8">
      <c r="E2048" s="206">
        <v>235</v>
      </c>
      <c r="F2048" s="206">
        <v>5665</v>
      </c>
      <c r="G2048" s="183" t="s">
        <v>12084</v>
      </c>
      <c r="H2048" s="183" t="s">
        <v>12642</v>
      </c>
    </row>
    <row r="2050" spans="1:8">
      <c r="A2050" s="183" t="s">
        <v>12643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12104</v>
      </c>
      <c r="H2051" s="183" t="s">
        <v>12644</v>
      </c>
    </row>
    <row r="2053" spans="1:8">
      <c r="A2053" s="183" t="s">
        <v>12645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12104</v>
      </c>
      <c r="H2054" s="183" t="s">
        <v>12646</v>
      </c>
    </row>
    <row r="2056" spans="1:8">
      <c r="A2056" s="183" t="s">
        <v>12647</v>
      </c>
      <c r="E2056" s="699"/>
      <c r="F2056" s="699"/>
      <c r="G2056" s="699"/>
    </row>
    <row r="2057" spans="1:8">
      <c r="C2057" s="183">
        <v>27091</v>
      </c>
      <c r="H2057" s="183" t="s">
        <v>12648</v>
      </c>
    </row>
    <row r="2058" spans="1:8">
      <c r="E2058" s="183">
        <v>18</v>
      </c>
      <c r="F2058" s="183">
        <v>5580</v>
      </c>
      <c r="G2058" s="183" t="s">
        <v>12073</v>
      </c>
      <c r="H2058" s="183" t="s">
        <v>12649</v>
      </c>
    </row>
    <row r="2060" spans="1:8">
      <c r="A2060" s="183" t="s">
        <v>12650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12084</v>
      </c>
      <c r="H2061" s="183" t="s">
        <v>12651</v>
      </c>
    </row>
    <row r="2062" spans="1:8">
      <c r="E2062" s="206">
        <v>355</v>
      </c>
      <c r="F2062" s="206">
        <v>4845</v>
      </c>
      <c r="G2062" s="183" t="s">
        <v>12084</v>
      </c>
      <c r="H2062" s="183" t="s">
        <v>12651</v>
      </c>
    </row>
    <row r="2063" spans="1:8">
      <c r="E2063" s="699"/>
      <c r="F2063" s="699"/>
      <c r="G2063" s="699"/>
      <c r="H2063" s="699"/>
    </row>
    <row r="2064" spans="1:8">
      <c r="A2064" s="183" t="s">
        <v>12652</v>
      </c>
    </row>
    <row r="2065" spans="1:8">
      <c r="C2065" s="183">
        <v>17000</v>
      </c>
      <c r="H2065" s="183" t="s">
        <v>12653</v>
      </c>
    </row>
    <row r="2066" spans="1:8">
      <c r="E2066" s="699"/>
      <c r="F2066" s="699"/>
      <c r="G2066" s="699"/>
      <c r="H2066" s="699"/>
    </row>
    <row r="2067" spans="1:8">
      <c r="A2067" s="183" t="s">
        <v>12654</v>
      </c>
      <c r="E2067" s="699"/>
      <c r="F2067" s="699"/>
      <c r="G2067" s="699"/>
    </row>
    <row r="2068" spans="1:8" ht="64.8">
      <c r="C2068" s="183">
        <v>120030</v>
      </c>
      <c r="E2068" s="699"/>
      <c r="F2068" s="699"/>
      <c r="G2068" s="699"/>
      <c r="H2068" s="694" t="s">
        <v>12655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12656</v>
      </c>
    </row>
    <row r="2071" spans="1:8" s="707" customFormat="1">
      <c r="E2071" s="707">
        <v>47</v>
      </c>
      <c r="F2071" s="707">
        <v>4798</v>
      </c>
      <c r="G2071" s="707" t="s">
        <v>12084</v>
      </c>
      <c r="H2071" s="707" t="s">
        <v>12657</v>
      </c>
    </row>
    <row r="2073" spans="1:8">
      <c r="A2073" s="183" t="s">
        <v>12658</v>
      </c>
      <c r="E2073" s="699"/>
      <c r="F2073" s="699"/>
      <c r="G2073" s="699"/>
    </row>
    <row r="2074" spans="1:8">
      <c r="C2074" s="183">
        <v>22827</v>
      </c>
      <c r="H2074" s="183" t="s">
        <v>12659</v>
      </c>
    </row>
    <row r="2075" spans="1:8">
      <c r="C2075" s="183">
        <v>48800</v>
      </c>
      <c r="H2075" s="183" t="s">
        <v>12660</v>
      </c>
    </row>
    <row r="2076" spans="1:8">
      <c r="C2076" s="183">
        <v>63248</v>
      </c>
      <c r="H2076" s="183" t="s">
        <v>12661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12662</v>
      </c>
    </row>
    <row r="2079" spans="1:8" s="707" customFormat="1">
      <c r="E2079" s="707">
        <v>200</v>
      </c>
      <c r="F2079" s="707">
        <v>4598</v>
      </c>
      <c r="G2079" s="707" t="s">
        <v>12548</v>
      </c>
      <c r="H2079" s="707" t="s">
        <v>12663</v>
      </c>
    </row>
    <row r="2080" spans="1:8">
      <c r="E2080" s="183">
        <v>45</v>
      </c>
      <c r="F2080" s="183">
        <v>4553</v>
      </c>
      <c r="G2080" s="183" t="s">
        <v>12104</v>
      </c>
      <c r="H2080" s="183" t="s">
        <v>12664</v>
      </c>
    </row>
    <row r="2081" spans="1:8">
      <c r="E2081" s="183">
        <v>1205</v>
      </c>
      <c r="F2081" s="183">
        <v>3348</v>
      </c>
      <c r="G2081" s="183" t="s">
        <v>12551</v>
      </c>
      <c r="H2081" s="183" t="s">
        <v>12665</v>
      </c>
    </row>
    <row r="2083" spans="1:8">
      <c r="A2083" s="183" t="s">
        <v>12666</v>
      </c>
    </row>
    <row r="2084" spans="1:8">
      <c r="C2084" s="183">
        <v>22819</v>
      </c>
      <c r="H2084" s="183" t="s">
        <v>12667</v>
      </c>
    </row>
    <row r="2085" spans="1:8">
      <c r="E2085" s="699"/>
      <c r="F2085" s="699"/>
      <c r="G2085" s="699"/>
      <c r="H2085" s="699"/>
    </row>
    <row r="2086" spans="1:8">
      <c r="A2086" s="183" t="s">
        <v>12668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12073</v>
      </c>
      <c r="H2087" s="183" t="s">
        <v>12669</v>
      </c>
    </row>
    <row r="2088" spans="1:8">
      <c r="E2088" s="183">
        <v>200</v>
      </c>
      <c r="F2088" s="183">
        <v>3098</v>
      </c>
      <c r="G2088" s="183" t="s">
        <v>12084</v>
      </c>
      <c r="H2088" s="183" t="s">
        <v>12670</v>
      </c>
    </row>
    <row r="2090" spans="1:8">
      <c r="A2090" s="183" t="s">
        <v>12671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12084</v>
      </c>
      <c r="H2091" s="183" t="s">
        <v>12672</v>
      </c>
    </row>
    <row r="2092" spans="1:8">
      <c r="E2092" s="206">
        <v>160</v>
      </c>
      <c r="F2092" s="206">
        <v>2763</v>
      </c>
      <c r="G2092" s="183" t="s">
        <v>12587</v>
      </c>
      <c r="H2092" s="183" t="s">
        <v>12672</v>
      </c>
    </row>
    <row r="2094" spans="1:8">
      <c r="A2094" s="183" t="s">
        <v>12673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12084</v>
      </c>
      <c r="H2095" s="183" t="s">
        <v>11725</v>
      </c>
    </row>
    <row r="2096" spans="1:8">
      <c r="E2096" s="206">
        <v>325</v>
      </c>
      <c r="F2096" s="206">
        <v>2063</v>
      </c>
      <c r="G2096" s="183" t="s">
        <v>12084</v>
      </c>
      <c r="H2096" s="183" t="s">
        <v>11725</v>
      </c>
    </row>
    <row r="2098" spans="1:8">
      <c r="A2098" s="183" t="s">
        <v>12674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12134</v>
      </c>
      <c r="H2099" s="183" t="s">
        <v>11269</v>
      </c>
    </row>
    <row r="2100" spans="1:8">
      <c r="E2100" s="206">
        <v>40</v>
      </c>
      <c r="F2100" s="206">
        <v>1906</v>
      </c>
      <c r="G2100" s="183" t="s">
        <v>12134</v>
      </c>
      <c r="H2100" s="183" t="s">
        <v>12544</v>
      </c>
    </row>
    <row r="2102" spans="1:8">
      <c r="A2102" s="183" t="s">
        <v>12675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12134</v>
      </c>
      <c r="H2103" s="183" t="s">
        <v>12676</v>
      </c>
    </row>
    <row r="2104" spans="1:8">
      <c r="E2104" s="206">
        <v>110</v>
      </c>
      <c r="F2104" s="206">
        <v>1671</v>
      </c>
      <c r="G2104" s="183" t="s">
        <v>12134</v>
      </c>
      <c r="H2104" s="183" t="s">
        <v>12544</v>
      </c>
    </row>
    <row r="2105" spans="1:8">
      <c r="E2105" s="183">
        <v>1205</v>
      </c>
      <c r="F2105" s="183">
        <v>466</v>
      </c>
      <c r="G2105" s="183" t="s">
        <v>12091</v>
      </c>
      <c r="H2105" s="183" t="s">
        <v>12677</v>
      </c>
    </row>
    <row r="2106" spans="1:8">
      <c r="D2106" s="183">
        <v>5000</v>
      </c>
      <c r="E2106" s="206"/>
      <c r="F2106" s="206">
        <v>5466</v>
      </c>
      <c r="H2106" s="183" t="s">
        <v>11467</v>
      </c>
    </row>
    <row r="2108" spans="1:8">
      <c r="A2108" s="183" t="s">
        <v>12678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12587</v>
      </c>
      <c r="H2109" s="183" t="s">
        <v>12679</v>
      </c>
    </row>
    <row r="2110" spans="1:8">
      <c r="E2110" s="206">
        <v>160</v>
      </c>
      <c r="F2110" s="206">
        <v>5235</v>
      </c>
      <c r="G2110" s="183" t="s">
        <v>12084</v>
      </c>
      <c r="H2110" s="183" t="s">
        <v>12680</v>
      </c>
    </row>
    <row r="2111" spans="1:8">
      <c r="E2111" s="206">
        <v>160</v>
      </c>
      <c r="F2111" s="206">
        <v>5075</v>
      </c>
      <c r="G2111" s="183" t="s">
        <v>12084</v>
      </c>
      <c r="H2111" s="183" t="s">
        <v>12680</v>
      </c>
    </row>
    <row r="2112" spans="1:8">
      <c r="E2112" s="206">
        <v>71</v>
      </c>
      <c r="F2112" s="206">
        <v>5004</v>
      </c>
      <c r="G2112" s="183" t="s">
        <v>12084</v>
      </c>
      <c r="H2112" s="183" t="s">
        <v>12679</v>
      </c>
    </row>
    <row r="2113" spans="1:8">
      <c r="E2113" s="206">
        <v>188</v>
      </c>
      <c r="F2113" s="206">
        <v>4816</v>
      </c>
      <c r="G2113" s="206" t="s">
        <v>12097</v>
      </c>
      <c r="H2113" s="183" t="s">
        <v>12681</v>
      </c>
    </row>
    <row r="2115" spans="1:8">
      <c r="A2115" s="183" t="s">
        <v>12682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12084</v>
      </c>
      <c r="H2116" s="183" t="s">
        <v>12683</v>
      </c>
    </row>
    <row r="2117" spans="1:8">
      <c r="E2117" s="206">
        <v>70</v>
      </c>
      <c r="F2117" s="206">
        <v>4516</v>
      </c>
      <c r="G2117" s="183" t="s">
        <v>12084</v>
      </c>
      <c r="H2117" s="183" t="s">
        <v>12683</v>
      </c>
    </row>
    <row r="2118" spans="1:8">
      <c r="E2118" s="206">
        <v>20</v>
      </c>
      <c r="F2118" s="206">
        <v>4496</v>
      </c>
      <c r="G2118" s="183" t="s">
        <v>12084</v>
      </c>
      <c r="H2118" s="183" t="s">
        <v>12683</v>
      </c>
    </row>
    <row r="2119" spans="1:8">
      <c r="E2119" s="206">
        <v>32</v>
      </c>
      <c r="F2119" s="206">
        <v>4464</v>
      </c>
      <c r="G2119" s="183" t="s">
        <v>12084</v>
      </c>
      <c r="H2119" s="183" t="s">
        <v>12684</v>
      </c>
    </row>
    <row r="2120" spans="1:8">
      <c r="E2120" s="206">
        <v>43</v>
      </c>
      <c r="F2120" s="206">
        <v>4421</v>
      </c>
      <c r="G2120" s="183" t="s">
        <v>12122</v>
      </c>
      <c r="H2120" s="183" t="s">
        <v>12685</v>
      </c>
    </row>
    <row r="2121" spans="1:8">
      <c r="E2121" s="699"/>
      <c r="F2121" s="699"/>
      <c r="G2121" s="699"/>
      <c r="H2121" s="699"/>
    </row>
    <row r="2122" spans="1:8">
      <c r="A2122" s="183" t="s">
        <v>12686</v>
      </c>
    </row>
    <row r="2123" spans="1:8">
      <c r="C2123" s="183">
        <v>17000</v>
      </c>
      <c r="H2123" s="183" t="s">
        <v>12687</v>
      </c>
    </row>
    <row r="2125" spans="1:8">
      <c r="A2125" s="183" t="s">
        <v>12688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12084</v>
      </c>
      <c r="H2126" s="183" t="s">
        <v>12689</v>
      </c>
    </row>
    <row r="2127" spans="1:8">
      <c r="E2127" s="206">
        <v>90</v>
      </c>
      <c r="F2127" s="206">
        <v>4261</v>
      </c>
      <c r="G2127" s="183" t="s">
        <v>12084</v>
      </c>
      <c r="H2127" s="183" t="s">
        <v>12690</v>
      </c>
    </row>
    <row r="2128" spans="1:8">
      <c r="E2128" s="206">
        <v>20</v>
      </c>
      <c r="F2128" s="206">
        <v>4241</v>
      </c>
      <c r="G2128" s="183" t="s">
        <v>12084</v>
      </c>
      <c r="H2128" s="183" t="s">
        <v>12691</v>
      </c>
    </row>
    <row r="2130" spans="1:8">
      <c r="A2130" s="183" t="s">
        <v>12692</v>
      </c>
      <c r="E2130" s="699"/>
      <c r="F2130" s="699"/>
      <c r="G2130" s="699"/>
    </row>
    <row r="2131" spans="1:8">
      <c r="C2131" s="183">
        <v>22827</v>
      </c>
      <c r="H2131" s="183" t="s">
        <v>12693</v>
      </c>
    </row>
    <row r="2132" spans="1:8">
      <c r="C2132" s="183">
        <v>25500</v>
      </c>
      <c r="H2132" s="183" t="s">
        <v>12694</v>
      </c>
    </row>
    <row r="2133" spans="1:8">
      <c r="C2133" s="183">
        <v>63248</v>
      </c>
      <c r="H2133" s="183" t="s">
        <v>12695</v>
      </c>
    </row>
    <row r="2134" spans="1:8">
      <c r="E2134" s="206">
        <v>20</v>
      </c>
      <c r="F2134" s="206">
        <v>4221</v>
      </c>
      <c r="G2134" s="183" t="s">
        <v>12084</v>
      </c>
      <c r="H2134" s="183" t="s">
        <v>12696</v>
      </c>
    </row>
    <row r="2135" spans="1:8">
      <c r="E2135" s="206">
        <v>95</v>
      </c>
      <c r="F2135" s="206">
        <v>4126</v>
      </c>
      <c r="G2135" s="183" t="s">
        <v>12587</v>
      </c>
      <c r="H2135" s="183" t="s">
        <v>12697</v>
      </c>
    </row>
    <row r="2136" spans="1:8">
      <c r="E2136" s="206">
        <v>70</v>
      </c>
      <c r="F2136" s="206">
        <v>4056</v>
      </c>
      <c r="G2136" s="183" t="s">
        <v>12084</v>
      </c>
      <c r="H2136" s="183" t="s">
        <v>12698</v>
      </c>
    </row>
    <row r="2137" spans="1:8">
      <c r="E2137" s="206">
        <v>20</v>
      </c>
      <c r="F2137" s="206">
        <v>4036</v>
      </c>
      <c r="G2137" s="183" t="s">
        <v>12084</v>
      </c>
      <c r="H2137" s="183" t="s">
        <v>12699</v>
      </c>
    </row>
    <row r="2139" spans="1:8">
      <c r="A2139" s="183" t="s">
        <v>12700</v>
      </c>
      <c r="E2139" s="699"/>
      <c r="F2139" s="699"/>
      <c r="G2139" s="699"/>
    </row>
    <row r="2140" spans="1:8">
      <c r="C2140" s="183">
        <v>28287</v>
      </c>
      <c r="H2140" s="183" t="s">
        <v>12701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12702</v>
      </c>
    </row>
    <row r="2143" spans="1:8">
      <c r="E2143" s="183">
        <v>35</v>
      </c>
      <c r="F2143" s="183">
        <v>4001</v>
      </c>
      <c r="G2143" s="183" t="s">
        <v>12104</v>
      </c>
      <c r="H2143" s="183" t="s">
        <v>12703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12704</v>
      </c>
    </row>
    <row r="2146" spans="1:8">
      <c r="E2146" s="183">
        <v>100</v>
      </c>
      <c r="F2146" s="183">
        <v>3901</v>
      </c>
      <c r="G2146" s="183" t="s">
        <v>11094</v>
      </c>
      <c r="H2146" s="183" t="s">
        <v>12705</v>
      </c>
    </row>
    <row r="2148" spans="1:8">
      <c r="A2148" s="183" t="s">
        <v>12706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12707</v>
      </c>
      <c r="H2149" s="183" t="s">
        <v>12708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12709</v>
      </c>
    </row>
    <row r="2152" spans="1:8">
      <c r="E2152" s="183">
        <v>60</v>
      </c>
      <c r="F2152" s="183">
        <v>3731</v>
      </c>
      <c r="G2152" s="183" t="s">
        <v>11094</v>
      </c>
      <c r="H2152" s="183" t="s">
        <v>12710</v>
      </c>
    </row>
    <row r="2154" spans="1:8">
      <c r="A2154" s="183" t="s">
        <v>12711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12084</v>
      </c>
      <c r="H2155" s="183" t="s">
        <v>12712</v>
      </c>
    </row>
    <row r="2156" spans="1:8">
      <c r="E2156" s="206">
        <v>140</v>
      </c>
      <c r="F2156" s="206">
        <v>3461</v>
      </c>
      <c r="G2156" s="183" t="s">
        <v>12084</v>
      </c>
      <c r="H2156" s="183" t="s">
        <v>12713</v>
      </c>
    </row>
    <row r="2158" spans="1:8">
      <c r="A2158" s="183" t="s">
        <v>12714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12134</v>
      </c>
      <c r="H2159" s="183" t="s">
        <v>12715</v>
      </c>
    </row>
    <row r="2160" spans="1:8">
      <c r="C2160" s="183">
        <v>20030</v>
      </c>
      <c r="E2160" s="699"/>
      <c r="F2160" s="699"/>
      <c r="G2160" s="699"/>
      <c r="H2160" s="206" t="s">
        <v>12716</v>
      </c>
    </row>
    <row r="2161" spans="1:8">
      <c r="E2161" s="699"/>
      <c r="F2161" s="699"/>
      <c r="G2161" s="699"/>
      <c r="H2161" s="206"/>
    </row>
    <row r="2162" spans="1:8">
      <c r="A2162" s="183" t="s">
        <v>12717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11467</v>
      </c>
    </row>
    <row r="2164" spans="1:8">
      <c r="E2164" s="699"/>
      <c r="F2164" s="699"/>
      <c r="G2164" s="699"/>
      <c r="H2164" s="206"/>
    </row>
    <row r="2165" spans="1:8">
      <c r="A2165" s="183" t="s">
        <v>12718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12091</v>
      </c>
      <c r="H2166" s="183" t="s">
        <v>12719</v>
      </c>
    </row>
    <row r="2167" spans="1:8">
      <c r="E2167" s="699"/>
      <c r="F2167" s="699"/>
      <c r="G2167" s="699"/>
      <c r="H2167" s="206"/>
    </row>
    <row r="2168" spans="1:8">
      <c r="A2168" s="183" t="s">
        <v>12720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12084</v>
      </c>
      <c r="H2169" s="183" t="s">
        <v>12721</v>
      </c>
    </row>
    <row r="2170" spans="1:8">
      <c r="E2170" s="206">
        <v>18</v>
      </c>
      <c r="F2170" s="206">
        <v>6943</v>
      </c>
      <c r="G2170" s="183" t="s">
        <v>12073</v>
      </c>
      <c r="H2170" s="183" t="s">
        <v>12722</v>
      </c>
    </row>
    <row r="2171" spans="1:8">
      <c r="E2171" s="699"/>
      <c r="F2171" s="699"/>
      <c r="G2171" s="699"/>
      <c r="H2171" s="699"/>
    </row>
    <row r="2172" spans="1:8">
      <c r="A2172" s="183" t="s">
        <v>12723</v>
      </c>
    </row>
    <row r="2173" spans="1:8">
      <c r="C2173" s="183">
        <v>17000</v>
      </c>
      <c r="H2173" s="183" t="s">
        <v>12724</v>
      </c>
    </row>
    <row r="2175" spans="1:8">
      <c r="A2175" s="183" t="s">
        <v>12725</v>
      </c>
      <c r="E2175" s="699"/>
      <c r="F2175" s="699"/>
      <c r="G2175" s="699"/>
    </row>
    <row r="2176" spans="1:8">
      <c r="C2176" s="183">
        <v>42011</v>
      </c>
      <c r="H2176" s="183" t="s">
        <v>12726</v>
      </c>
    </row>
    <row r="2177" spans="1:8">
      <c r="H2177" s="694"/>
    </row>
    <row r="2178" spans="1:8">
      <c r="A2178" s="183" t="s">
        <v>12727</v>
      </c>
      <c r="E2178" s="699"/>
      <c r="F2178" s="699"/>
      <c r="G2178" s="699"/>
    </row>
    <row r="2179" spans="1:8">
      <c r="C2179" s="183">
        <v>22827</v>
      </c>
      <c r="H2179" s="183" t="s">
        <v>12728</v>
      </c>
    </row>
    <row r="2180" spans="1:8">
      <c r="C2180" s="183">
        <v>63248</v>
      </c>
      <c r="H2180" s="183" t="s">
        <v>12729</v>
      </c>
    </row>
    <row r="2181" spans="1:8">
      <c r="C2181" s="183">
        <v>20500</v>
      </c>
      <c r="H2181" s="183" t="s">
        <v>12730</v>
      </c>
    </row>
    <row r="2182" spans="1:8">
      <c r="C2182" s="183">
        <v>14363</v>
      </c>
      <c r="H2182" s="183" t="s">
        <v>12731</v>
      </c>
    </row>
    <row r="2184" spans="1:8">
      <c r="A2184" s="183" t="s">
        <v>12732</v>
      </c>
    </row>
    <row r="2185" spans="1:8">
      <c r="C2185" s="183">
        <v>11035</v>
      </c>
      <c r="H2185" s="183" t="s">
        <v>12733</v>
      </c>
    </row>
    <row r="2187" spans="1:8">
      <c r="A2187" s="183" t="s">
        <v>12734</v>
      </c>
    </row>
    <row r="2188" spans="1:8">
      <c r="E2188" s="206">
        <v>50</v>
      </c>
      <c r="F2188" s="206">
        <v>6853</v>
      </c>
      <c r="G2188" s="183" t="s">
        <v>12084</v>
      </c>
      <c r="H2188" s="206" t="s">
        <v>12735</v>
      </c>
    </row>
    <row r="2189" spans="1:8">
      <c r="E2189" s="206">
        <v>45</v>
      </c>
      <c r="F2189" s="206">
        <v>6848</v>
      </c>
      <c r="G2189" s="183" t="s">
        <v>12707</v>
      </c>
      <c r="H2189" s="206" t="s">
        <v>12736</v>
      </c>
    </row>
    <row r="2191" spans="1:8">
      <c r="A2191" s="183" t="s">
        <v>12737</v>
      </c>
    </row>
    <row r="2192" spans="1:8">
      <c r="E2192" s="206">
        <v>30</v>
      </c>
      <c r="F2192" s="206">
        <v>6818</v>
      </c>
      <c r="G2192" s="183" t="s">
        <v>12084</v>
      </c>
      <c r="H2192" s="206" t="s">
        <v>12738</v>
      </c>
    </row>
    <row r="2193" spans="1:8">
      <c r="E2193" s="699"/>
      <c r="F2193" s="699"/>
      <c r="G2193" s="699"/>
      <c r="H2193" s="699"/>
    </row>
    <row r="2194" spans="1:8">
      <c r="A2194" s="183" t="s">
        <v>12739</v>
      </c>
    </row>
    <row r="2195" spans="1:8">
      <c r="E2195" s="206">
        <v>220</v>
      </c>
      <c r="F2195" s="206">
        <v>6598</v>
      </c>
      <c r="G2195" s="206" t="s">
        <v>12097</v>
      </c>
      <c r="H2195" s="183" t="s">
        <v>12681</v>
      </c>
    </row>
    <row r="2196" spans="1:8">
      <c r="E2196" s="183">
        <v>1205</v>
      </c>
      <c r="F2196" s="183">
        <v>5393</v>
      </c>
      <c r="G2196" s="183" t="s">
        <v>12091</v>
      </c>
      <c r="H2196" s="183" t="s">
        <v>12740</v>
      </c>
    </row>
    <row r="2197" spans="1:8">
      <c r="E2197" s="206">
        <v>84</v>
      </c>
      <c r="F2197" s="206">
        <v>5309</v>
      </c>
      <c r="G2197" s="183" t="s">
        <v>12122</v>
      </c>
      <c r="H2197" s="206" t="s">
        <v>12741</v>
      </c>
    </row>
    <row r="2198" spans="1:8">
      <c r="E2198" s="206">
        <v>90</v>
      </c>
      <c r="F2198" s="206">
        <v>5219</v>
      </c>
      <c r="G2198" s="183" t="s">
        <v>12122</v>
      </c>
      <c r="H2198" s="206" t="s">
        <v>12742</v>
      </c>
    </row>
    <row r="2199" spans="1:8">
      <c r="E2199" s="699"/>
      <c r="F2199" s="699"/>
      <c r="G2199" s="699"/>
      <c r="H2199" s="699"/>
    </row>
    <row r="2200" spans="1:8">
      <c r="A2200" s="183" t="s">
        <v>12743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12073</v>
      </c>
      <c r="H2201" s="183" t="s">
        <v>12744</v>
      </c>
    </row>
    <row r="2202" spans="1:8">
      <c r="E2202" s="183">
        <v>119</v>
      </c>
      <c r="F2202" s="206">
        <v>4956</v>
      </c>
      <c r="G2202" s="183" t="s">
        <v>12073</v>
      </c>
      <c r="H2202" s="183" t="s">
        <v>11264</v>
      </c>
    </row>
    <row r="2203" spans="1:8">
      <c r="E2203" s="699"/>
      <c r="F2203" s="699"/>
      <c r="G2203" s="699"/>
      <c r="H2203" s="699"/>
    </row>
    <row r="2204" spans="1:8">
      <c r="A2204" s="183" t="s">
        <v>12745</v>
      </c>
    </row>
    <row r="2205" spans="1:8">
      <c r="C2205" s="183">
        <v>17000</v>
      </c>
      <c r="H2205" s="183" t="s">
        <v>12746</v>
      </c>
    </row>
    <row r="2206" spans="1:8">
      <c r="C2206" s="183">
        <v>14430</v>
      </c>
      <c r="H2206" s="183" t="s">
        <v>12747</v>
      </c>
    </row>
    <row r="2207" spans="1:8">
      <c r="E2207" s="206">
        <v>25</v>
      </c>
      <c r="F2207" s="206">
        <v>4931</v>
      </c>
      <c r="G2207" s="183" t="s">
        <v>12748</v>
      </c>
      <c r="H2207" s="183" t="s">
        <v>12749</v>
      </c>
    </row>
    <row r="2209" spans="1:8">
      <c r="A2209" s="183" t="s">
        <v>12750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12084</v>
      </c>
      <c r="H2210" s="183" t="s">
        <v>12751</v>
      </c>
    </row>
    <row r="2211" spans="1:8">
      <c r="E2211" s="206">
        <v>350</v>
      </c>
      <c r="F2211" s="206">
        <v>4216</v>
      </c>
      <c r="G2211" s="183" t="s">
        <v>12084</v>
      </c>
      <c r="H2211" s="183" t="s">
        <v>12751</v>
      </c>
    </row>
    <row r="2212" spans="1:8">
      <c r="H2212" s="694"/>
    </row>
    <row r="2213" spans="1:8">
      <c r="A2213" s="183" t="s">
        <v>12752</v>
      </c>
      <c r="E2213" s="699"/>
      <c r="F2213" s="699"/>
      <c r="G2213" s="699"/>
    </row>
    <row r="2214" spans="1:8">
      <c r="C2214" s="183">
        <v>22827</v>
      </c>
      <c r="H2214" s="183" t="s">
        <v>12753</v>
      </c>
    </row>
    <row r="2215" spans="1:8">
      <c r="C2215" s="183">
        <v>63248</v>
      </c>
      <c r="H2215" s="183" t="s">
        <v>12754</v>
      </c>
    </row>
    <row r="2216" spans="1:8">
      <c r="E2216" s="699"/>
      <c r="F2216" s="699"/>
      <c r="G2216" s="699"/>
      <c r="H2216" s="699"/>
    </row>
    <row r="2217" spans="1:8">
      <c r="A2217" s="183" t="s">
        <v>12755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12622</v>
      </c>
      <c r="H2218" s="183" t="s">
        <v>12756</v>
      </c>
    </row>
    <row r="2219" spans="1:8">
      <c r="E2219" s="183">
        <v>25</v>
      </c>
      <c r="F2219" s="183">
        <v>4092</v>
      </c>
      <c r="G2219" s="183" t="s">
        <v>12104</v>
      </c>
      <c r="H2219" s="183" t="s">
        <v>12757</v>
      </c>
    </row>
    <row r="2220" spans="1:8">
      <c r="E2220" s="699"/>
      <c r="F2220" s="699"/>
      <c r="G2220" s="699"/>
      <c r="H2220" s="699"/>
    </row>
    <row r="2221" spans="1:8">
      <c r="A2221" s="183" t="s">
        <v>12758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12134</v>
      </c>
      <c r="H2222" s="183" t="s">
        <v>12759</v>
      </c>
    </row>
    <row r="2223" spans="1:8">
      <c r="E2223" s="206">
        <v>24</v>
      </c>
      <c r="F2223" s="206">
        <v>3912</v>
      </c>
      <c r="G2223" s="183" t="s">
        <v>12748</v>
      </c>
      <c r="H2223" s="183" t="s">
        <v>12544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12760</v>
      </c>
    </row>
    <row r="2226" spans="1:8">
      <c r="E2226" s="183">
        <v>75</v>
      </c>
      <c r="F2226" s="183">
        <v>3837</v>
      </c>
      <c r="G2226" s="183" t="s">
        <v>12104</v>
      </c>
      <c r="H2226" s="183" t="s">
        <v>12761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12762</v>
      </c>
    </row>
    <row r="2229" spans="1:8">
      <c r="E2229" s="183">
        <v>65</v>
      </c>
      <c r="F2229" s="183">
        <v>3772</v>
      </c>
      <c r="G2229" s="183" t="s">
        <v>12104</v>
      </c>
      <c r="H2229" s="183" t="s">
        <v>12763</v>
      </c>
    </row>
    <row r="2230" spans="1:8">
      <c r="E2230" s="206">
        <v>78</v>
      </c>
      <c r="F2230" s="206">
        <v>3694</v>
      </c>
      <c r="G2230" s="183" t="s">
        <v>12134</v>
      </c>
      <c r="H2230" s="183" t="s">
        <v>12759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12764</v>
      </c>
    </row>
    <row r="2233" spans="1:8">
      <c r="C2233" s="183">
        <v>50000</v>
      </c>
      <c r="E2233" s="206"/>
      <c r="F2233" s="206"/>
      <c r="H2233" s="183" t="s">
        <v>12765</v>
      </c>
    </row>
    <row r="2234" spans="1:8">
      <c r="E2234" s="699"/>
      <c r="F2234" s="699"/>
      <c r="G2234" s="699"/>
      <c r="H2234" s="699"/>
    </row>
    <row r="2235" spans="1:8">
      <c r="A2235" s="183" t="s">
        <v>12766</v>
      </c>
    </row>
    <row r="2236" spans="1:8">
      <c r="E2236" s="183">
        <v>1205</v>
      </c>
      <c r="F2236" s="183">
        <v>2489</v>
      </c>
      <c r="G2236" s="183" t="s">
        <v>12551</v>
      </c>
      <c r="H2236" s="183" t="s">
        <v>12767</v>
      </c>
    </row>
    <row r="2237" spans="1:8">
      <c r="E2237" s="699"/>
      <c r="F2237" s="699"/>
      <c r="G2237" s="699"/>
      <c r="H2237" s="206"/>
    </row>
    <row r="2238" spans="1:8">
      <c r="A2238" s="183" t="s">
        <v>12768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12084</v>
      </c>
      <c r="H2239" s="183" t="s">
        <v>12721</v>
      </c>
    </row>
    <row r="2240" spans="1:8">
      <c r="E2240" s="206">
        <v>18</v>
      </c>
      <c r="F2240" s="206">
        <v>2439</v>
      </c>
      <c r="G2240" s="183" t="s">
        <v>12073</v>
      </c>
      <c r="H2240" s="183" t="s">
        <v>12769</v>
      </c>
    </row>
    <row r="2241" spans="1:8">
      <c r="E2241" s="699"/>
      <c r="F2241" s="699"/>
      <c r="G2241" s="699"/>
      <c r="H2241" s="699"/>
    </row>
    <row r="2242" spans="1:8">
      <c r="A2242" s="183" t="s">
        <v>12770</v>
      </c>
    </row>
    <row r="2243" spans="1:8">
      <c r="C2243" s="183">
        <v>17000</v>
      </c>
      <c r="H2243" s="183" t="s">
        <v>12771</v>
      </c>
    </row>
    <row r="2244" spans="1:8">
      <c r="H2244" s="694"/>
    </row>
    <row r="2245" spans="1:8">
      <c r="A2245" s="183" t="s">
        <v>12772</v>
      </c>
      <c r="E2245" s="699"/>
      <c r="F2245" s="699"/>
      <c r="G2245" s="699"/>
    </row>
    <row r="2246" spans="1:8">
      <c r="C2246" s="183">
        <v>22827</v>
      </c>
      <c r="H2246" s="183" t="s">
        <v>12773</v>
      </c>
    </row>
    <row r="2247" spans="1:8">
      <c r="C2247" s="183">
        <v>63248</v>
      </c>
      <c r="H2247" s="183" t="s">
        <v>12774</v>
      </c>
    </row>
    <row r="2248" spans="1:8">
      <c r="E2248" s="183">
        <v>280</v>
      </c>
      <c r="F2248" s="206">
        <v>2159</v>
      </c>
      <c r="G2248" s="183" t="s">
        <v>12073</v>
      </c>
      <c r="H2248" s="183" t="s">
        <v>12775</v>
      </c>
    </row>
    <row r="2250" spans="1:8">
      <c r="A2250" s="183" t="s">
        <v>12776</v>
      </c>
    </row>
    <row r="2251" spans="1:8">
      <c r="C2251" s="183">
        <v>19921</v>
      </c>
      <c r="H2251" s="183" t="s">
        <v>12777</v>
      </c>
    </row>
    <row r="2252" spans="1:8">
      <c r="C2252" s="183">
        <v>5000</v>
      </c>
      <c r="H2252" s="183" t="s">
        <v>11467</v>
      </c>
    </row>
    <row r="2253" spans="1:8">
      <c r="D2253" s="183">
        <v>5000</v>
      </c>
      <c r="F2253" s="206">
        <v>7159</v>
      </c>
      <c r="H2253" s="183" t="s">
        <v>11467</v>
      </c>
    </row>
    <row r="2254" spans="1:8">
      <c r="E2254" s="183">
        <v>500</v>
      </c>
      <c r="F2254" s="206">
        <v>6659</v>
      </c>
      <c r="G2254" s="183" t="s">
        <v>12104</v>
      </c>
      <c r="H2254" s="183" t="s">
        <v>12590</v>
      </c>
    </row>
    <row r="2255" spans="1:8">
      <c r="E2255" s="183">
        <v>125</v>
      </c>
      <c r="F2255" s="183">
        <v>6534</v>
      </c>
      <c r="G2255" s="183" t="s">
        <v>12104</v>
      </c>
      <c r="H2255" s="183" t="s">
        <v>12778</v>
      </c>
    </row>
    <row r="2256" spans="1:8">
      <c r="E2256" s="206"/>
      <c r="F2256" s="206"/>
      <c r="H2256" s="696"/>
    </row>
    <row r="2257" spans="1:8">
      <c r="A2257" s="183" t="s">
        <v>12779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12780</v>
      </c>
    </row>
    <row r="2259" spans="1:8">
      <c r="C2259" s="183">
        <v>14546</v>
      </c>
      <c r="E2259" s="699"/>
      <c r="F2259" s="699"/>
      <c r="G2259" s="699"/>
      <c r="H2259" s="206" t="s">
        <v>12781</v>
      </c>
    </row>
    <row r="2260" spans="1:8">
      <c r="E2260" s="699"/>
      <c r="F2260" s="699"/>
      <c r="G2260" s="699"/>
      <c r="H2260" s="699"/>
    </row>
    <row r="2261" spans="1:8">
      <c r="A2261" s="183" t="s">
        <v>12782</v>
      </c>
    </row>
    <row r="2262" spans="1:8">
      <c r="E2262" s="206">
        <v>230</v>
      </c>
      <c r="F2262" s="206">
        <v>6304</v>
      </c>
      <c r="G2262" s="206" t="s">
        <v>12097</v>
      </c>
      <c r="H2262" s="183" t="s">
        <v>12783</v>
      </c>
    </row>
    <row r="2263" spans="1:8">
      <c r="E2263" s="183">
        <v>1205</v>
      </c>
      <c r="F2263" s="183">
        <v>5099</v>
      </c>
      <c r="G2263" s="183" t="s">
        <v>12091</v>
      </c>
      <c r="H2263" s="183" t="s">
        <v>12784</v>
      </c>
    </row>
    <row r="2264" spans="1:8">
      <c r="E2264" s="183">
        <v>200</v>
      </c>
      <c r="F2264" s="183">
        <v>4899</v>
      </c>
      <c r="G2264" s="183" t="s">
        <v>12587</v>
      </c>
      <c r="H2264" s="183" t="s">
        <v>12599</v>
      </c>
    </row>
    <row r="2265" spans="1:8">
      <c r="E2265" s="699"/>
      <c r="F2265" s="699"/>
      <c r="G2265" s="699"/>
      <c r="H2265" s="699"/>
    </row>
    <row r="2266" spans="1:8">
      <c r="A2266" s="183" t="s">
        <v>12785</v>
      </c>
    </row>
    <row r="2267" spans="1:8">
      <c r="E2267" s="206">
        <v>57</v>
      </c>
      <c r="F2267" s="206">
        <v>4842</v>
      </c>
      <c r="G2267" s="183" t="s">
        <v>12122</v>
      </c>
      <c r="H2267" s="206" t="s">
        <v>12786</v>
      </c>
    </row>
    <row r="2268" spans="1:8">
      <c r="E2268" s="206">
        <v>220</v>
      </c>
      <c r="F2268" s="206">
        <v>4622</v>
      </c>
      <c r="G2268" s="183" t="s">
        <v>12122</v>
      </c>
      <c r="H2268" s="206" t="s">
        <v>12787</v>
      </c>
    </row>
    <row r="2269" spans="1:8">
      <c r="E2269" s="699"/>
      <c r="F2269" s="699"/>
      <c r="G2269" s="699"/>
      <c r="H2269" s="699"/>
    </row>
    <row r="2270" spans="1:8">
      <c r="A2270" s="183" t="s">
        <v>12788</v>
      </c>
    </row>
    <row r="2271" spans="1:8">
      <c r="C2271" s="183">
        <v>17000</v>
      </c>
      <c r="H2271" s="183" t="s">
        <v>12789</v>
      </c>
    </row>
    <row r="2272" spans="1:8">
      <c r="C2272" s="183">
        <v>21820</v>
      </c>
      <c r="H2272" s="183" t="s">
        <v>12790</v>
      </c>
    </row>
    <row r="2273" spans="1:8">
      <c r="E2273" s="699"/>
      <c r="F2273" s="699"/>
      <c r="G2273" s="699"/>
      <c r="H2273" s="699"/>
    </row>
    <row r="2274" spans="1:8">
      <c r="A2274" s="183" t="s">
        <v>12791</v>
      </c>
    </row>
    <row r="2275" spans="1:8">
      <c r="E2275" s="206">
        <v>190</v>
      </c>
      <c r="F2275" s="206">
        <v>4432</v>
      </c>
      <c r="G2275" s="183" t="s">
        <v>12134</v>
      </c>
      <c r="H2275" s="183" t="s">
        <v>12759</v>
      </c>
    </row>
    <row r="2276" spans="1:8">
      <c r="E2276" s="699"/>
      <c r="F2276" s="699"/>
      <c r="G2276" s="699"/>
      <c r="H2276" s="699"/>
    </row>
    <row r="2277" spans="1:8">
      <c r="A2277" s="183" t="s">
        <v>12792</v>
      </c>
    </row>
    <row r="2278" spans="1:8">
      <c r="E2278" s="206">
        <v>378</v>
      </c>
      <c r="F2278" s="206">
        <v>4054</v>
      </c>
      <c r="G2278" s="696" t="s">
        <v>12192</v>
      </c>
      <c r="H2278" s="183" t="s">
        <v>12793</v>
      </c>
    </row>
    <row r="2279" spans="1:8">
      <c r="E2279" s="699"/>
      <c r="F2279" s="699"/>
      <c r="G2279" s="699"/>
      <c r="H2279" s="699"/>
    </row>
    <row r="2280" spans="1:8">
      <c r="A2280" s="183" t="s">
        <v>12794</v>
      </c>
    </row>
    <row r="2281" spans="1:8">
      <c r="E2281" s="183">
        <v>5</v>
      </c>
      <c r="F2281" s="183">
        <v>4049</v>
      </c>
      <c r="G2281" s="183" t="s">
        <v>12104</v>
      </c>
      <c r="H2281" s="183" t="s">
        <v>12795</v>
      </c>
    </row>
    <row r="2283" spans="1:8">
      <c r="A2283" s="183" t="s">
        <v>12796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12084</v>
      </c>
      <c r="H2284" s="183" t="s">
        <v>12595</v>
      </c>
    </row>
    <row r="2285" spans="1:8">
      <c r="E2285" s="206">
        <v>300</v>
      </c>
      <c r="F2285" s="206">
        <v>3199</v>
      </c>
      <c r="G2285" s="183" t="s">
        <v>12084</v>
      </c>
      <c r="H2285" s="183" t="s">
        <v>12595</v>
      </c>
    </row>
    <row r="2286" spans="1:8">
      <c r="E2286" s="699"/>
      <c r="F2286" s="699"/>
      <c r="G2286" s="699"/>
      <c r="H2286" s="699"/>
    </row>
    <row r="2287" spans="1:8">
      <c r="A2287" s="183" t="s">
        <v>12797</v>
      </c>
    </row>
    <row r="2288" spans="1:8">
      <c r="E2288" s="183">
        <v>74</v>
      </c>
      <c r="F2288" s="183">
        <v>3125</v>
      </c>
      <c r="G2288" s="183" t="s">
        <v>12104</v>
      </c>
      <c r="H2288" s="183" t="s">
        <v>12798</v>
      </c>
    </row>
    <row r="2289" spans="1:8">
      <c r="E2289" s="699"/>
      <c r="F2289" s="699"/>
      <c r="G2289" s="699"/>
      <c r="H2289" s="699"/>
    </row>
    <row r="2290" spans="1:8">
      <c r="A2290" s="183" t="s">
        <v>12799</v>
      </c>
    </row>
    <row r="2291" spans="1:8">
      <c r="E2291" s="183">
        <v>1205</v>
      </c>
      <c r="F2291" s="183">
        <v>1920</v>
      </c>
      <c r="G2291" s="183" t="s">
        <v>12551</v>
      </c>
      <c r="H2291" s="183" t="s">
        <v>12800</v>
      </c>
    </row>
    <row r="2292" spans="1:8">
      <c r="E2292" s="206">
        <v>330</v>
      </c>
      <c r="F2292" s="206">
        <v>1590</v>
      </c>
      <c r="G2292" s="183" t="s">
        <v>12122</v>
      </c>
      <c r="H2292" s="206" t="s">
        <v>12801</v>
      </c>
    </row>
    <row r="2293" spans="1:8">
      <c r="E2293" s="699"/>
      <c r="F2293" s="699"/>
      <c r="G2293" s="699"/>
      <c r="H2293" s="699"/>
    </row>
    <row r="2294" spans="1:8">
      <c r="A2294" s="183" t="s">
        <v>12802</v>
      </c>
    </row>
    <row r="2295" spans="1:8">
      <c r="E2295" s="206">
        <v>18</v>
      </c>
      <c r="F2295" s="206">
        <v>1572</v>
      </c>
      <c r="G2295" s="183" t="s">
        <v>12622</v>
      </c>
      <c r="H2295" s="183" t="s">
        <v>12803</v>
      </c>
    </row>
    <row r="2296" spans="1:8">
      <c r="E2296" s="699"/>
      <c r="F2296" s="699"/>
      <c r="G2296" s="699"/>
      <c r="H2296" s="699"/>
    </row>
    <row r="2297" spans="1:8">
      <c r="A2297" s="183" t="s">
        <v>12804</v>
      </c>
    </row>
    <row r="2298" spans="1:8">
      <c r="C2298" s="183">
        <v>17000</v>
      </c>
      <c r="H2298" s="183" t="s">
        <v>12805</v>
      </c>
    </row>
    <row r="2299" spans="1:8">
      <c r="C2299" s="183">
        <v>6600</v>
      </c>
      <c r="H2299" s="183" t="s">
        <v>11467</v>
      </c>
    </row>
    <row r="2300" spans="1:8">
      <c r="D2300" s="183">
        <v>6600</v>
      </c>
      <c r="F2300" s="206">
        <v>8172</v>
      </c>
      <c r="H2300" s="183" t="s">
        <v>11467</v>
      </c>
    </row>
    <row r="2301" spans="1:8">
      <c r="E2301" s="206">
        <v>1600</v>
      </c>
      <c r="F2301" s="206">
        <v>6572</v>
      </c>
      <c r="G2301" s="696" t="s">
        <v>12806</v>
      </c>
      <c r="H2301" s="183" t="s">
        <v>12807</v>
      </c>
    </row>
    <row r="2302" spans="1:8">
      <c r="E2302" s="699"/>
      <c r="F2302" s="699"/>
      <c r="G2302" s="699"/>
      <c r="H2302" s="699"/>
    </row>
    <row r="2303" spans="1:8">
      <c r="A2303" s="183" t="s">
        <v>12808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12073</v>
      </c>
      <c r="H2304" s="183" t="s">
        <v>12809</v>
      </c>
    </row>
    <row r="2305" spans="1:8">
      <c r="C2305" s="183">
        <v>22827</v>
      </c>
      <c r="H2305" s="183" t="s">
        <v>12810</v>
      </c>
    </row>
    <row r="2306" spans="1:8">
      <c r="C2306" s="183">
        <v>63248</v>
      </c>
      <c r="H2306" s="183" t="s">
        <v>12811</v>
      </c>
    </row>
    <row r="2307" spans="1:8">
      <c r="C2307" s="183">
        <v>15938</v>
      </c>
      <c r="H2307" s="183" t="s">
        <v>12812</v>
      </c>
    </row>
    <row r="2309" spans="1:8">
      <c r="A2309" s="183" t="s">
        <v>12813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12084</v>
      </c>
      <c r="H2310" s="183" t="s">
        <v>12814</v>
      </c>
    </row>
    <row r="2311" spans="1:8">
      <c r="E2311" s="206">
        <v>250</v>
      </c>
      <c r="F2311" s="206">
        <v>5927</v>
      </c>
      <c r="G2311" s="183" t="s">
        <v>12084</v>
      </c>
      <c r="H2311" s="183" t="s">
        <v>12814</v>
      </c>
    </row>
    <row r="2312" spans="1:8">
      <c r="E2312" s="699"/>
      <c r="F2312" s="699"/>
      <c r="G2312" s="699"/>
      <c r="H2312" s="699"/>
    </row>
    <row r="2314" spans="1:8">
      <c r="A2314" s="183" t="s">
        <v>12815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12084</v>
      </c>
      <c r="H2315" s="183" t="s">
        <v>12816</v>
      </c>
    </row>
    <row r="2316" spans="1:8">
      <c r="E2316" s="206">
        <v>245</v>
      </c>
      <c r="F2316" s="206">
        <v>5462</v>
      </c>
      <c r="G2316" s="183" t="s">
        <v>12084</v>
      </c>
      <c r="H2316" s="183" t="s">
        <v>12816</v>
      </c>
    </row>
    <row r="2317" spans="1:8">
      <c r="E2317" s="699"/>
      <c r="F2317" s="699"/>
      <c r="G2317" s="699"/>
      <c r="H2317" s="699"/>
    </row>
    <row r="2318" spans="1:8">
      <c r="A2318" s="183" t="s">
        <v>12817</v>
      </c>
    </row>
    <row r="2319" spans="1:8">
      <c r="E2319" s="183">
        <v>5</v>
      </c>
      <c r="F2319" s="183">
        <v>5457</v>
      </c>
      <c r="G2319" s="183" t="s">
        <v>12104</v>
      </c>
      <c r="H2319" s="183" t="s">
        <v>12818</v>
      </c>
    </row>
    <row r="2320" spans="1:8">
      <c r="E2320" s="206">
        <v>220</v>
      </c>
      <c r="F2320" s="206">
        <v>5237</v>
      </c>
      <c r="G2320" s="183" t="s">
        <v>12084</v>
      </c>
      <c r="H2320" s="183" t="s">
        <v>12816</v>
      </c>
    </row>
    <row r="2321" spans="1:8">
      <c r="E2321" s="206">
        <v>255</v>
      </c>
      <c r="F2321" s="206">
        <v>4982</v>
      </c>
      <c r="G2321" s="183" t="s">
        <v>12084</v>
      </c>
      <c r="H2321" s="183" t="s">
        <v>12816</v>
      </c>
    </row>
    <row r="2322" spans="1:8">
      <c r="E2322" s="699"/>
      <c r="F2322" s="699"/>
      <c r="G2322" s="699"/>
      <c r="H2322" s="699"/>
    </row>
    <row r="2323" spans="1:8">
      <c r="A2323" s="183" t="s">
        <v>12819</v>
      </c>
    </row>
    <row r="2324" spans="1:8">
      <c r="E2324" s="183">
        <v>25</v>
      </c>
      <c r="F2324" s="183">
        <v>4957</v>
      </c>
      <c r="G2324" s="183" t="s">
        <v>12104</v>
      </c>
      <c r="H2324" s="183" t="s">
        <v>12820</v>
      </c>
    </row>
    <row r="2325" spans="1:8">
      <c r="E2325" s="699"/>
      <c r="F2325" s="699"/>
      <c r="G2325" s="699"/>
      <c r="H2325" s="699"/>
    </row>
    <row r="2326" spans="1:8">
      <c r="A2326" s="183" t="s">
        <v>12821</v>
      </c>
    </row>
    <row r="2327" spans="1:8">
      <c r="E2327" s="183">
        <v>1205</v>
      </c>
      <c r="F2327" s="183">
        <v>3752</v>
      </c>
      <c r="G2327" s="183" t="s">
        <v>12091</v>
      </c>
      <c r="H2327" s="183" t="s">
        <v>12822</v>
      </c>
    </row>
    <row r="2328" spans="1:8">
      <c r="E2328" s="699"/>
      <c r="F2328" s="699"/>
      <c r="G2328" s="699"/>
      <c r="H2328" s="699"/>
    </row>
    <row r="2329" spans="1:8">
      <c r="A2329" s="183" t="s">
        <v>12823</v>
      </c>
    </row>
    <row r="2330" spans="1:8">
      <c r="E2330" s="206">
        <v>230</v>
      </c>
      <c r="F2330" s="206">
        <v>3522</v>
      </c>
      <c r="G2330" s="206" t="s">
        <v>12097</v>
      </c>
      <c r="H2330" s="183" t="s">
        <v>12824</v>
      </c>
    </row>
    <row r="2331" spans="1:8">
      <c r="E2331" s="699"/>
      <c r="F2331" s="699"/>
      <c r="G2331" s="699"/>
      <c r="H2331" s="699"/>
    </row>
    <row r="2332" spans="1:8">
      <c r="A2332" s="183" t="s">
        <v>12825</v>
      </c>
    </row>
    <row r="2333" spans="1:8">
      <c r="C2333" s="183">
        <v>17000</v>
      </c>
      <c r="H2333" s="183" t="s">
        <v>12826</v>
      </c>
    </row>
    <row r="2334" spans="1:8">
      <c r="C2334" s="183">
        <v>22818</v>
      </c>
      <c r="H2334" s="183" t="s">
        <v>12827</v>
      </c>
    </row>
    <row r="2335" spans="1:8">
      <c r="C2335" s="183">
        <v>63185</v>
      </c>
      <c r="H2335" s="183" t="s">
        <v>12828</v>
      </c>
    </row>
    <row r="2336" spans="1:8">
      <c r="C2336" s="183">
        <v>35000</v>
      </c>
      <c r="H2336" s="183" t="s">
        <v>12829</v>
      </c>
    </row>
    <row r="2337" spans="1:8">
      <c r="E2337" s="699"/>
      <c r="F2337" s="699"/>
      <c r="G2337" s="699"/>
    </row>
    <row r="2338" spans="1:8">
      <c r="A2338" s="183" t="s">
        <v>12830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12122</v>
      </c>
      <c r="H2339" s="183" t="s">
        <v>12831</v>
      </c>
    </row>
    <row r="2340" spans="1:8">
      <c r="E2340" s="206"/>
      <c r="F2340" s="206"/>
      <c r="H2340" s="696"/>
    </row>
    <row r="2341" spans="1:8">
      <c r="A2341" s="183" t="s">
        <v>12832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12781</v>
      </c>
    </row>
    <row r="2343" spans="1:8">
      <c r="E2343" s="206">
        <v>689</v>
      </c>
      <c r="F2343" s="206">
        <v>2803</v>
      </c>
      <c r="G2343" s="183" t="s">
        <v>12122</v>
      </c>
      <c r="H2343" s="206" t="s">
        <v>12833</v>
      </c>
    </row>
    <row r="2344" spans="1:8">
      <c r="E2344" s="183">
        <v>100</v>
      </c>
      <c r="F2344" s="183">
        <v>2703</v>
      </c>
      <c r="G2344" s="183" t="s">
        <v>12104</v>
      </c>
      <c r="H2344" s="183" t="s">
        <v>12834</v>
      </c>
    </row>
    <row r="2345" spans="1:8" ht="243">
      <c r="C2345" s="696" t="s">
        <v>12835</v>
      </c>
      <c r="H2345" s="694" t="s">
        <v>12836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12837</v>
      </c>
    </row>
    <row r="2348" spans="1:8">
      <c r="D2348" s="696">
        <v>5598</v>
      </c>
      <c r="H2348" s="694" t="s">
        <v>12838</v>
      </c>
    </row>
    <row r="2349" spans="1:8">
      <c r="E2349" s="206"/>
      <c r="F2349" s="206"/>
      <c r="H2349" s="696"/>
    </row>
    <row r="2350" spans="1:8">
      <c r="A2350" s="183" t="s">
        <v>12839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12548</v>
      </c>
      <c r="H2351" s="183" t="s">
        <v>11759</v>
      </c>
    </row>
    <row r="2352" spans="1:8">
      <c r="E2352" s="206"/>
      <c r="F2352" s="206"/>
      <c r="H2352" s="696"/>
    </row>
    <row r="2353" spans="1:8">
      <c r="A2353" s="183" t="s">
        <v>12840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12134</v>
      </c>
      <c r="H2354" s="183" t="s">
        <v>12841</v>
      </c>
    </row>
    <row r="2355" spans="1:8">
      <c r="E2355" s="206"/>
      <c r="F2355" s="206"/>
      <c r="H2355" s="696"/>
    </row>
    <row r="2356" spans="1:8">
      <c r="A2356" s="183" t="s">
        <v>12842</v>
      </c>
      <c r="E2356" s="699"/>
      <c r="F2356" s="699"/>
      <c r="G2356" s="699"/>
      <c r="H2356" s="699"/>
    </row>
    <row r="2357" spans="1:8" ht="64.8">
      <c r="C2357" s="183">
        <v>3100</v>
      </c>
      <c r="E2357" s="699"/>
      <c r="F2357" s="699"/>
      <c r="G2357" s="699"/>
      <c r="H2357" s="697" t="s">
        <v>12843</v>
      </c>
    </row>
    <row r="2358" spans="1:8">
      <c r="E2358" s="699"/>
      <c r="F2358" s="699"/>
      <c r="G2358" s="699"/>
      <c r="H2358" s="699"/>
    </row>
    <row r="2359" spans="1:8">
      <c r="A2359" s="183" t="s">
        <v>12844</v>
      </c>
    </row>
    <row r="2360" spans="1:8">
      <c r="E2360" s="183">
        <v>1205</v>
      </c>
      <c r="F2360" s="183">
        <v>1188</v>
      </c>
      <c r="G2360" s="183" t="s">
        <v>12091</v>
      </c>
      <c r="H2360" s="183" t="s">
        <v>12845</v>
      </c>
    </row>
    <row r="2361" spans="1:8">
      <c r="E2361" s="699"/>
      <c r="F2361" s="699"/>
      <c r="G2361" s="699"/>
      <c r="H2361" s="699"/>
    </row>
    <row r="2362" spans="1:8">
      <c r="A2362" s="183" t="s">
        <v>12846</v>
      </c>
    </row>
    <row r="2363" spans="1:8">
      <c r="C2363" s="183">
        <v>5000</v>
      </c>
      <c r="H2363" s="183" t="s">
        <v>12847</v>
      </c>
    </row>
    <row r="2364" spans="1:8">
      <c r="D2364" s="183">
        <v>5000</v>
      </c>
      <c r="F2364" s="206">
        <v>6188</v>
      </c>
      <c r="H2364" s="183" t="s">
        <v>11467</v>
      </c>
    </row>
    <row r="2365" spans="1:8">
      <c r="E2365" s="699"/>
      <c r="F2365" s="699"/>
      <c r="G2365" s="699"/>
      <c r="H2365" s="699"/>
    </row>
    <row r="2366" spans="1:8">
      <c r="A2366" s="183" t="s">
        <v>12848</v>
      </c>
    </row>
    <row r="2367" spans="1:8">
      <c r="C2367" s="183">
        <v>17000</v>
      </c>
      <c r="H2367" s="183" t="s">
        <v>12849</v>
      </c>
    </row>
    <row r="2368" spans="1:8">
      <c r="E2368" s="206"/>
      <c r="F2368" s="206"/>
      <c r="G2368" s="206"/>
    </row>
    <row r="2369" spans="1:8">
      <c r="A2369" s="183" t="s">
        <v>12850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12073</v>
      </c>
      <c r="H2370" s="183" t="s">
        <v>12851</v>
      </c>
    </row>
    <row r="2371" spans="1:8">
      <c r="E2371" s="206">
        <v>32</v>
      </c>
      <c r="F2371" s="206">
        <v>6138</v>
      </c>
      <c r="G2371" s="183" t="s">
        <v>12084</v>
      </c>
      <c r="H2371" s="183" t="s">
        <v>12852</v>
      </c>
    </row>
    <row r="2372" spans="1:8">
      <c r="C2372" s="183">
        <v>98564</v>
      </c>
      <c r="E2372" s="699"/>
      <c r="F2372" s="699"/>
      <c r="G2372" s="699"/>
      <c r="H2372" s="206" t="s">
        <v>12780</v>
      </c>
    </row>
    <row r="2373" spans="1:8">
      <c r="E2373" s="206"/>
      <c r="F2373" s="206"/>
      <c r="G2373" s="206"/>
    </row>
    <row r="2374" spans="1:8">
      <c r="A2374" s="183" t="s">
        <v>12853</v>
      </c>
      <c r="E2374" s="206"/>
      <c r="F2374" s="206"/>
      <c r="G2374" s="206"/>
    </row>
    <row r="2375" spans="1:8">
      <c r="C2375" s="183">
        <v>13715</v>
      </c>
      <c r="H2375" s="183" t="s">
        <v>12854</v>
      </c>
    </row>
    <row r="2376" spans="1:8">
      <c r="C2376" s="183">
        <v>25318</v>
      </c>
      <c r="H2376" s="183" t="s">
        <v>12855</v>
      </c>
    </row>
    <row r="2377" spans="1:8">
      <c r="C2377" s="183">
        <v>63185</v>
      </c>
      <c r="H2377" s="183" t="s">
        <v>12856</v>
      </c>
    </row>
    <row r="2378" spans="1:8">
      <c r="C2378" s="183">
        <v>12800</v>
      </c>
      <c r="H2378" s="183" t="s">
        <v>12857</v>
      </c>
    </row>
    <row r="2379" spans="1:8">
      <c r="E2379" s="699"/>
      <c r="F2379" s="699"/>
      <c r="G2379" s="699"/>
      <c r="H2379" s="699"/>
    </row>
    <row r="2380" spans="1:8">
      <c r="A2380" s="183" t="s">
        <v>12858</v>
      </c>
    </row>
    <row r="2381" spans="1:8">
      <c r="C2381" s="183">
        <v>30000</v>
      </c>
      <c r="E2381" s="206"/>
      <c r="F2381" s="206"/>
      <c r="G2381" s="696"/>
      <c r="H2381" s="183" t="s">
        <v>12859</v>
      </c>
    </row>
    <row r="2382" spans="1:8">
      <c r="E2382" s="206">
        <v>15</v>
      </c>
      <c r="F2382" s="206">
        <v>6123</v>
      </c>
      <c r="G2382" s="183" t="s">
        <v>12073</v>
      </c>
      <c r="H2382" s="183" t="s">
        <v>12860</v>
      </c>
    </row>
    <row r="2383" spans="1:8">
      <c r="E2383" s="206">
        <v>32</v>
      </c>
      <c r="F2383" s="206">
        <v>6091</v>
      </c>
      <c r="G2383" s="183" t="s">
        <v>12622</v>
      </c>
      <c r="H2383" s="183" t="s">
        <v>12861</v>
      </c>
    </row>
    <row r="2385" spans="1:8">
      <c r="A2385" s="183" t="s">
        <v>12862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12084</v>
      </c>
      <c r="H2386" s="183" t="s">
        <v>12863</v>
      </c>
    </row>
    <row r="2387" spans="1:8">
      <c r="E2387" s="206">
        <v>105</v>
      </c>
      <c r="F2387" s="206">
        <v>5761</v>
      </c>
      <c r="G2387" s="183" t="s">
        <v>12084</v>
      </c>
      <c r="H2387" s="183" t="s">
        <v>12864</v>
      </c>
    </row>
    <row r="2388" spans="1:8">
      <c r="E2388" s="206">
        <v>25</v>
      </c>
      <c r="F2388" s="206">
        <v>5736</v>
      </c>
      <c r="G2388" s="183" t="s">
        <v>12084</v>
      </c>
      <c r="H2388" s="183" t="s">
        <v>12865</v>
      </c>
    </row>
    <row r="2389" spans="1:8">
      <c r="E2389" s="699"/>
      <c r="F2389" s="699"/>
      <c r="G2389" s="699"/>
      <c r="H2389" s="699"/>
    </row>
    <row r="2390" spans="1:8">
      <c r="A2390" s="183" t="s">
        <v>12866</v>
      </c>
    </row>
    <row r="2391" spans="1:8">
      <c r="E2391" s="183">
        <v>1205</v>
      </c>
      <c r="F2391" s="183">
        <v>4531</v>
      </c>
      <c r="G2391" s="183" t="s">
        <v>12091</v>
      </c>
      <c r="H2391" s="183" t="s">
        <v>12867</v>
      </c>
    </row>
    <row r="2392" spans="1:8">
      <c r="E2392" s="699"/>
      <c r="F2392" s="699"/>
      <c r="G2392" s="699"/>
      <c r="H2392" s="699"/>
    </row>
    <row r="2393" spans="1:8">
      <c r="A2393" s="183" t="s">
        <v>12868</v>
      </c>
    </row>
    <row r="2394" spans="1:8">
      <c r="E2394" s="206">
        <v>90</v>
      </c>
      <c r="F2394" s="206">
        <v>4441</v>
      </c>
      <c r="G2394" s="183" t="s">
        <v>12748</v>
      </c>
      <c r="H2394" s="183" t="s">
        <v>12869</v>
      </c>
    </row>
    <row r="2395" spans="1:8">
      <c r="E2395" s="183">
        <v>52</v>
      </c>
      <c r="F2395" s="183">
        <v>4389</v>
      </c>
      <c r="G2395" s="183" t="s">
        <v>12104</v>
      </c>
      <c r="H2395" s="183" t="s">
        <v>12870</v>
      </c>
    </row>
    <row r="2396" spans="1:8">
      <c r="E2396" s="699"/>
      <c r="F2396" s="699"/>
      <c r="G2396" s="699"/>
      <c r="H2396" s="699"/>
    </row>
    <row r="2397" spans="1:8">
      <c r="A2397" s="183" t="s">
        <v>12871</v>
      </c>
    </row>
    <row r="2398" spans="1:8">
      <c r="E2398" s="183">
        <v>25</v>
      </c>
      <c r="F2398" s="183">
        <v>4364</v>
      </c>
      <c r="G2398" s="183" t="s">
        <v>12104</v>
      </c>
      <c r="H2398" s="183" t="s">
        <v>12872</v>
      </c>
    </row>
    <row r="2399" spans="1:8">
      <c r="E2399" s="183">
        <v>35</v>
      </c>
      <c r="F2399" s="183">
        <v>4329</v>
      </c>
      <c r="G2399" s="183" t="s">
        <v>12104</v>
      </c>
      <c r="H2399" s="183" t="s">
        <v>12873</v>
      </c>
    </row>
    <row r="2400" spans="1:8">
      <c r="E2400" s="206">
        <v>304</v>
      </c>
      <c r="F2400" s="206">
        <v>4025</v>
      </c>
      <c r="G2400" s="206" t="s">
        <v>12097</v>
      </c>
      <c r="H2400" s="183" t="s">
        <v>12874</v>
      </c>
    </row>
    <row r="2401" spans="1:8">
      <c r="C2401" s="183">
        <v>17000</v>
      </c>
      <c r="H2401" s="183" t="s">
        <v>12875</v>
      </c>
    </row>
    <row r="2402" spans="1:8">
      <c r="E2402" s="206"/>
      <c r="F2402" s="206"/>
      <c r="G2402" s="206"/>
    </row>
    <row r="2403" spans="1:8">
      <c r="A2403" s="183" t="s">
        <v>12876</v>
      </c>
      <c r="E2403" s="206"/>
      <c r="F2403" s="206"/>
      <c r="G2403" s="206"/>
    </row>
    <row r="2404" spans="1:8">
      <c r="C2404" s="183">
        <v>18617</v>
      </c>
      <c r="H2404" s="183" t="s">
        <v>12877</v>
      </c>
    </row>
    <row r="2405" spans="1:8">
      <c r="C2405" s="183">
        <v>1808</v>
      </c>
      <c r="H2405" s="183" t="s">
        <v>12878</v>
      </c>
    </row>
    <row r="2406" spans="1:8">
      <c r="E2406" s="206"/>
      <c r="F2406" s="206"/>
      <c r="G2406" s="206"/>
    </row>
    <row r="2407" spans="1:8">
      <c r="A2407" s="183" t="s">
        <v>12879</v>
      </c>
      <c r="E2407" s="206"/>
      <c r="F2407" s="206"/>
      <c r="G2407" s="206"/>
    </row>
    <row r="2408" spans="1:8">
      <c r="C2408" s="183">
        <v>25318</v>
      </c>
      <c r="H2408" s="183" t="s">
        <v>12880</v>
      </c>
    </row>
    <row r="2409" spans="1:8">
      <c r="C2409" s="183">
        <v>63185</v>
      </c>
      <c r="H2409" s="183" t="s">
        <v>12856</v>
      </c>
    </row>
    <row r="2410" spans="1:8">
      <c r="C2410" s="183">
        <v>28000</v>
      </c>
      <c r="H2410" s="183" t="s">
        <v>12857</v>
      </c>
    </row>
    <row r="2411" spans="1:8">
      <c r="E2411" s="206"/>
      <c r="F2411" s="206"/>
      <c r="G2411" s="206"/>
    </row>
    <row r="2412" spans="1:8">
      <c r="A2412" s="183" t="s">
        <v>12881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12073</v>
      </c>
      <c r="H2413" s="183" t="s">
        <v>11264</v>
      </c>
    </row>
    <row r="2414" spans="1:8">
      <c r="E2414" s="206"/>
      <c r="F2414" s="206"/>
      <c r="G2414" s="206"/>
    </row>
    <row r="2415" spans="1:8">
      <c r="A2415" s="183" t="s">
        <v>12882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12134</v>
      </c>
      <c r="H2416" s="183" t="s">
        <v>12883</v>
      </c>
    </row>
    <row r="2417" spans="1:8">
      <c r="E2417" s="699"/>
      <c r="F2417" s="699"/>
      <c r="G2417" s="699"/>
      <c r="H2417" s="699"/>
    </row>
    <row r="2418" spans="1:8">
      <c r="A2418" s="183" t="s">
        <v>12884</v>
      </c>
    </row>
    <row r="2419" spans="1:8">
      <c r="E2419" s="183">
        <v>35</v>
      </c>
      <c r="F2419" s="183">
        <v>3612</v>
      </c>
      <c r="G2419" s="183" t="s">
        <v>12104</v>
      </c>
      <c r="H2419" s="183" t="s">
        <v>12885</v>
      </c>
    </row>
    <row r="2421" spans="1:8">
      <c r="A2421" s="183" t="s">
        <v>12886</v>
      </c>
    </row>
    <row r="2422" spans="1:8">
      <c r="C2422" s="183">
        <v>42000</v>
      </c>
      <c r="H2422" s="183" t="s">
        <v>12887</v>
      </c>
    </row>
    <row r="2423" spans="1:8">
      <c r="E2423" s="699"/>
      <c r="F2423" s="699"/>
      <c r="G2423" s="699"/>
      <c r="H2423" s="699"/>
    </row>
    <row r="2424" spans="1:8">
      <c r="A2424" s="183" t="s">
        <v>12888</v>
      </c>
    </row>
    <row r="2425" spans="1:8">
      <c r="E2425" s="183">
        <v>75</v>
      </c>
      <c r="F2425" s="183">
        <v>3537</v>
      </c>
      <c r="G2425" s="183" t="s">
        <v>12104</v>
      </c>
      <c r="H2425" s="183" t="s">
        <v>12889</v>
      </c>
    </row>
    <row r="2426" spans="1:8">
      <c r="E2426" s="183">
        <v>1205</v>
      </c>
      <c r="F2426" s="183">
        <v>2332</v>
      </c>
      <c r="G2426" s="183" t="s">
        <v>12091</v>
      </c>
      <c r="H2426" s="183" t="s">
        <v>12890</v>
      </c>
    </row>
    <row r="2427" spans="1:8">
      <c r="E2427" s="206">
        <v>48</v>
      </c>
      <c r="F2427" s="206">
        <v>2284</v>
      </c>
      <c r="G2427" s="183" t="s">
        <v>12084</v>
      </c>
      <c r="H2427" s="183" t="s">
        <v>12891</v>
      </c>
    </row>
    <row r="2428" spans="1:8">
      <c r="E2428" s="699"/>
      <c r="F2428" s="699"/>
      <c r="G2428" s="699"/>
      <c r="H2428" s="699"/>
    </row>
    <row r="2429" spans="1:8">
      <c r="A2429" s="183" t="s">
        <v>12892</v>
      </c>
    </row>
    <row r="2430" spans="1:8">
      <c r="E2430" s="206">
        <v>18</v>
      </c>
      <c r="F2430" s="206">
        <v>2266</v>
      </c>
      <c r="G2430" s="183" t="s">
        <v>12073</v>
      </c>
      <c r="H2430" s="183" t="s">
        <v>12893</v>
      </c>
    </row>
    <row r="2431" spans="1:8">
      <c r="C2431" s="183">
        <v>200000</v>
      </c>
      <c r="E2431" s="699"/>
      <c r="F2431" s="699"/>
      <c r="G2431" s="699"/>
      <c r="H2431" s="206" t="s">
        <v>12894</v>
      </c>
    </row>
    <row r="2432" spans="1:8">
      <c r="E2432" s="206">
        <v>840</v>
      </c>
      <c r="F2432" s="206">
        <v>1426</v>
      </c>
      <c r="G2432" s="183" t="s">
        <v>12104</v>
      </c>
      <c r="H2432" s="183" t="s">
        <v>12895</v>
      </c>
    </row>
    <row r="2433" spans="1:8">
      <c r="E2433" s="699"/>
      <c r="F2433" s="699"/>
      <c r="G2433" s="699"/>
      <c r="H2433" s="699"/>
    </row>
    <row r="2434" spans="1:8">
      <c r="A2434" s="183" t="s">
        <v>12896</v>
      </c>
    </row>
    <row r="2435" spans="1:8">
      <c r="C2435" s="183">
        <v>17000</v>
      </c>
      <c r="H2435" s="183" t="s">
        <v>12897</v>
      </c>
    </row>
    <row r="2436" spans="1:8">
      <c r="C2436" s="183">
        <v>5000</v>
      </c>
      <c r="H2436" s="183" t="s">
        <v>11467</v>
      </c>
    </row>
    <row r="2437" spans="1:8">
      <c r="D2437" s="183">
        <v>5000</v>
      </c>
      <c r="F2437" s="183">
        <v>6426</v>
      </c>
      <c r="H2437" s="183" t="s">
        <v>12847</v>
      </c>
    </row>
    <row r="2439" spans="1:8">
      <c r="A2439" s="183" t="s">
        <v>12898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12587</v>
      </c>
      <c r="H2440" s="183" t="s">
        <v>12899</v>
      </c>
    </row>
    <row r="2441" spans="1:8">
      <c r="E2441" s="206">
        <v>365</v>
      </c>
      <c r="F2441" s="206">
        <v>5691</v>
      </c>
      <c r="G2441" s="183" t="s">
        <v>12084</v>
      </c>
      <c r="H2441" s="183" t="s">
        <v>12899</v>
      </c>
    </row>
    <row r="2442" spans="1:8">
      <c r="E2442" s="206"/>
      <c r="F2442" s="206"/>
      <c r="H2442" s="696" t="s">
        <v>12900</v>
      </c>
    </row>
    <row r="2443" spans="1:8">
      <c r="A2443" s="183" t="s">
        <v>12901</v>
      </c>
      <c r="E2443" s="183">
        <v>500</v>
      </c>
      <c r="F2443" s="206">
        <v>5191</v>
      </c>
      <c r="G2443" s="183" t="s">
        <v>12104</v>
      </c>
      <c r="H2443" s="183" t="s">
        <v>12590</v>
      </c>
    </row>
    <row r="2444" spans="1:8">
      <c r="A2444" s="183" t="s">
        <v>12902</v>
      </c>
      <c r="C2444" s="183">
        <v>11568</v>
      </c>
      <c r="H2444" s="183" t="s">
        <v>12903</v>
      </c>
    </row>
    <row r="2445" spans="1:8">
      <c r="A2445" s="183" t="s">
        <v>12904</v>
      </c>
      <c r="E2445" s="183">
        <v>200</v>
      </c>
      <c r="F2445" s="206">
        <v>4991</v>
      </c>
      <c r="G2445" s="183" t="s">
        <v>12084</v>
      </c>
      <c r="H2445" s="183" t="s">
        <v>12670</v>
      </c>
    </row>
    <row r="2446" spans="1:8">
      <c r="A2446" s="183" t="s">
        <v>12905</v>
      </c>
      <c r="E2446" s="183">
        <v>80</v>
      </c>
      <c r="F2446" s="206">
        <v>4911</v>
      </c>
      <c r="G2446" s="183" t="s">
        <v>12134</v>
      </c>
      <c r="H2446" s="183" t="s">
        <v>12906</v>
      </c>
    </row>
    <row r="2447" spans="1:8">
      <c r="A2447" s="183" t="s">
        <v>12905</v>
      </c>
      <c r="E2447" s="183">
        <v>300</v>
      </c>
      <c r="F2447" s="206">
        <v>4611</v>
      </c>
      <c r="G2447" s="183" t="s">
        <v>12548</v>
      </c>
      <c r="H2447" s="183" t="s">
        <v>12907</v>
      </c>
    </row>
    <row r="2448" spans="1:8">
      <c r="A2448" s="183" t="s">
        <v>12908</v>
      </c>
      <c r="C2448" s="183">
        <v>8139</v>
      </c>
      <c r="H2448" s="183" t="s">
        <v>12909</v>
      </c>
    </row>
    <row r="2449" spans="1:8">
      <c r="A2449" s="183" t="s">
        <v>12910</v>
      </c>
      <c r="E2449" s="206">
        <v>150</v>
      </c>
      <c r="F2449" s="206">
        <v>4461</v>
      </c>
      <c r="G2449" s="183" t="s">
        <v>12084</v>
      </c>
      <c r="H2449" s="183" t="s">
        <v>12911</v>
      </c>
    </row>
    <row r="2450" spans="1:8">
      <c r="A2450" s="183" t="s">
        <v>12910</v>
      </c>
      <c r="E2450" s="206">
        <v>160</v>
      </c>
      <c r="F2450" s="206">
        <v>4301</v>
      </c>
      <c r="G2450" s="183" t="s">
        <v>12084</v>
      </c>
      <c r="H2450" s="183" t="s">
        <v>12912</v>
      </c>
    </row>
    <row r="2451" spans="1:8">
      <c r="E2451" s="206"/>
      <c r="F2451" s="206"/>
      <c r="H2451" s="696" t="s">
        <v>12913</v>
      </c>
    </row>
    <row r="2452" spans="1:8">
      <c r="A2452" s="183" t="s">
        <v>12914</v>
      </c>
      <c r="E2452" s="206">
        <v>216</v>
      </c>
      <c r="F2452" s="206">
        <v>4085</v>
      </c>
      <c r="G2452" s="183" t="s">
        <v>11094</v>
      </c>
      <c r="H2452" s="183" t="s">
        <v>12915</v>
      </c>
    </row>
    <row r="2453" spans="1:8">
      <c r="A2453" s="183" t="s">
        <v>12916</v>
      </c>
      <c r="E2453" s="183">
        <v>1205</v>
      </c>
      <c r="F2453" s="183">
        <v>2880</v>
      </c>
      <c r="G2453" s="183" t="s">
        <v>12091</v>
      </c>
      <c r="H2453" s="183" t="s">
        <v>12917</v>
      </c>
    </row>
    <row r="2454" spans="1:8">
      <c r="A2454" s="183" t="s">
        <v>12916</v>
      </c>
      <c r="E2454" s="206">
        <v>251</v>
      </c>
      <c r="F2454" s="206">
        <v>2629</v>
      </c>
      <c r="G2454" s="206" t="s">
        <v>12097</v>
      </c>
      <c r="H2454" s="183" t="s">
        <v>12918</v>
      </c>
    </row>
    <row r="2455" spans="1:8">
      <c r="A2455" s="183" t="s">
        <v>12919</v>
      </c>
      <c r="E2455" s="183">
        <v>65</v>
      </c>
      <c r="F2455" s="206">
        <v>2564</v>
      </c>
      <c r="G2455" s="183" t="s">
        <v>12707</v>
      </c>
      <c r="H2455" s="183" t="s">
        <v>12920</v>
      </c>
    </row>
    <row r="2456" spans="1:8">
      <c r="A2456" s="183" t="s">
        <v>12921</v>
      </c>
      <c r="E2456" s="206">
        <v>120</v>
      </c>
      <c r="F2456" s="206">
        <v>2444</v>
      </c>
      <c r="G2456" s="183" t="s">
        <v>12084</v>
      </c>
      <c r="H2456" s="183" t="s">
        <v>12922</v>
      </c>
    </row>
    <row r="2457" spans="1:8">
      <c r="A2457" s="183" t="s">
        <v>12921</v>
      </c>
      <c r="E2457" s="206">
        <v>130</v>
      </c>
      <c r="F2457" s="206">
        <v>2314</v>
      </c>
      <c r="G2457" s="183" t="s">
        <v>12084</v>
      </c>
      <c r="H2457" s="183" t="s">
        <v>12923</v>
      </c>
    </row>
    <row r="2458" spans="1:8">
      <c r="A2458" s="183" t="s">
        <v>12924</v>
      </c>
      <c r="E2458" s="206">
        <v>275</v>
      </c>
      <c r="F2458" s="206">
        <v>2039</v>
      </c>
      <c r="G2458" s="183" t="s">
        <v>12084</v>
      </c>
      <c r="H2458" s="183" t="s">
        <v>12925</v>
      </c>
    </row>
    <row r="2459" spans="1:8">
      <c r="A2459" s="183" t="s">
        <v>12924</v>
      </c>
      <c r="E2459" s="206">
        <v>280</v>
      </c>
      <c r="F2459" s="206">
        <v>1759</v>
      </c>
      <c r="G2459" s="183" t="s">
        <v>12084</v>
      </c>
      <c r="H2459" s="183" t="s">
        <v>12926</v>
      </c>
    </row>
    <row r="2460" spans="1:8">
      <c r="A2460" s="183" t="s">
        <v>12927</v>
      </c>
      <c r="E2460" s="183">
        <v>16</v>
      </c>
      <c r="F2460" s="206">
        <v>1743</v>
      </c>
      <c r="G2460" s="183" t="s">
        <v>12122</v>
      </c>
      <c r="H2460" s="183" t="s">
        <v>12928</v>
      </c>
    </row>
    <row r="2461" spans="1:8">
      <c r="A2461" s="183" t="s">
        <v>12927</v>
      </c>
      <c r="E2461" s="183">
        <v>60</v>
      </c>
      <c r="F2461" s="206">
        <v>1683</v>
      </c>
      <c r="G2461" s="183" t="s">
        <v>12122</v>
      </c>
      <c r="H2461" s="183" t="s">
        <v>12929</v>
      </c>
    </row>
    <row r="2462" spans="1:8">
      <c r="A2462" s="183" t="s">
        <v>12930</v>
      </c>
      <c r="E2462" s="206">
        <v>210</v>
      </c>
      <c r="F2462" s="206">
        <v>1473</v>
      </c>
      <c r="G2462" s="183" t="s">
        <v>12084</v>
      </c>
      <c r="H2462" s="183" t="s">
        <v>12931</v>
      </c>
    </row>
    <row r="2463" spans="1:8">
      <c r="A2463" s="183" t="s">
        <v>12930</v>
      </c>
      <c r="E2463" s="206">
        <v>200</v>
      </c>
      <c r="F2463" s="206">
        <v>1273</v>
      </c>
      <c r="G2463" s="183" t="s">
        <v>12084</v>
      </c>
      <c r="H2463" s="183" t="s">
        <v>12931</v>
      </c>
    </row>
    <row r="2464" spans="1:8">
      <c r="A2464" s="183" t="s">
        <v>12932</v>
      </c>
      <c r="C2464" s="183">
        <v>17000</v>
      </c>
      <c r="H2464" s="183" t="s">
        <v>12933</v>
      </c>
    </row>
    <row r="2465" spans="1:8">
      <c r="A2465" s="183" t="s">
        <v>12932</v>
      </c>
      <c r="E2465" s="183">
        <v>32</v>
      </c>
      <c r="F2465" s="206">
        <v>1241</v>
      </c>
      <c r="G2465" s="183" t="s">
        <v>12122</v>
      </c>
      <c r="H2465" s="183" t="s">
        <v>12928</v>
      </c>
    </row>
    <row r="2466" spans="1:8">
      <c r="A2466" s="183" t="s">
        <v>12934</v>
      </c>
      <c r="E2466" s="206">
        <v>120</v>
      </c>
      <c r="F2466" s="206">
        <v>1121</v>
      </c>
      <c r="G2466" s="183" t="s">
        <v>12104</v>
      </c>
      <c r="H2466" s="183" t="s">
        <v>12935</v>
      </c>
    </row>
    <row r="2467" spans="1:8">
      <c r="A2467" s="183" t="s">
        <v>12936</v>
      </c>
      <c r="C2467" s="183">
        <v>85053</v>
      </c>
      <c r="H2467" s="183" t="s">
        <v>12937</v>
      </c>
    </row>
    <row r="2468" spans="1:8">
      <c r="A2468" s="183" t="s">
        <v>12936</v>
      </c>
      <c r="C2468" s="183">
        <v>25318</v>
      </c>
      <c r="H2468" s="183" t="s">
        <v>12938</v>
      </c>
    </row>
    <row r="2469" spans="1:8">
      <c r="A2469" s="183" t="s">
        <v>12939</v>
      </c>
      <c r="C2469" s="183">
        <v>62750</v>
      </c>
      <c r="H2469" s="183" t="s">
        <v>12856</v>
      </c>
    </row>
    <row r="2470" spans="1:8">
      <c r="A2470" s="183" t="s">
        <v>12936</v>
      </c>
      <c r="C2470" s="183">
        <v>18500</v>
      </c>
      <c r="H2470" s="183" t="s">
        <v>12857</v>
      </c>
    </row>
    <row r="2471" spans="1:8">
      <c r="A2471" s="183" t="s">
        <v>12940</v>
      </c>
      <c r="C2471" s="183">
        <v>3000</v>
      </c>
      <c r="H2471" s="183" t="s">
        <v>12941</v>
      </c>
    </row>
    <row r="2472" spans="1:8">
      <c r="A2472" s="183" t="s">
        <v>12942</v>
      </c>
      <c r="E2472" s="183">
        <v>35</v>
      </c>
      <c r="F2472" s="183">
        <v>1086</v>
      </c>
      <c r="G2472" s="183" t="s">
        <v>11094</v>
      </c>
      <c r="H2472" s="183" t="s">
        <v>12943</v>
      </c>
    </row>
    <row r="2473" spans="1:8">
      <c r="A2473" s="183" t="s">
        <v>12944</v>
      </c>
      <c r="C2473" s="183">
        <v>16500</v>
      </c>
      <c r="H2473" s="183" t="s">
        <v>12945</v>
      </c>
    </row>
    <row r="2474" spans="1:8">
      <c r="A2474" s="183" t="s">
        <v>12946</v>
      </c>
      <c r="C2474" s="183">
        <v>825</v>
      </c>
      <c r="H2474" s="183" t="s">
        <v>12947</v>
      </c>
    </row>
    <row r="2475" spans="1:8">
      <c r="A2475" s="183" t="s">
        <v>12948</v>
      </c>
      <c r="C2475" s="183">
        <v>5000</v>
      </c>
      <c r="H2475" s="183" t="s">
        <v>12847</v>
      </c>
    </row>
    <row r="2476" spans="1:8">
      <c r="A2476" s="183" t="s">
        <v>12948</v>
      </c>
      <c r="D2476" s="183">
        <v>5000</v>
      </c>
      <c r="F2476" s="183">
        <v>6086</v>
      </c>
      <c r="H2476" s="183" t="s">
        <v>12847</v>
      </c>
    </row>
    <row r="2477" spans="1:8">
      <c r="A2477" s="183" t="s">
        <v>12949</v>
      </c>
      <c r="E2477" s="183">
        <v>1205</v>
      </c>
      <c r="F2477" s="183">
        <v>4881</v>
      </c>
      <c r="G2477" s="183" t="s">
        <v>12091</v>
      </c>
      <c r="H2477" s="183" t="s">
        <v>12950</v>
      </c>
    </row>
    <row r="2478" spans="1:8">
      <c r="A2478" s="183" t="s">
        <v>12951</v>
      </c>
      <c r="E2478" s="206">
        <v>18</v>
      </c>
      <c r="F2478" s="206">
        <v>4863</v>
      </c>
      <c r="G2478" s="183" t="s">
        <v>12073</v>
      </c>
      <c r="H2478" s="183" t="s">
        <v>12952</v>
      </c>
    </row>
    <row r="2479" spans="1:8" ht="81">
      <c r="A2479" s="183" t="s">
        <v>12953</v>
      </c>
      <c r="C2479" s="183">
        <v>25000</v>
      </c>
      <c r="E2479" s="206"/>
      <c r="F2479" s="206"/>
      <c r="H2479" s="694" t="s">
        <v>12954</v>
      </c>
    </row>
    <row r="2480" spans="1:8">
      <c r="A2480" s="183" t="s">
        <v>12955</v>
      </c>
      <c r="C2480" s="183">
        <v>17000</v>
      </c>
      <c r="H2480" s="183" t="s">
        <v>12956</v>
      </c>
    </row>
    <row r="2481" spans="1:8">
      <c r="A2481" s="183" t="s">
        <v>12957</v>
      </c>
      <c r="C2481" s="183">
        <v>14193</v>
      </c>
      <c r="H2481" s="183" t="s">
        <v>12958</v>
      </c>
    </row>
    <row r="2482" spans="1:8">
      <c r="A2482" s="183" t="s">
        <v>12957</v>
      </c>
      <c r="E2482" s="206">
        <v>435</v>
      </c>
      <c r="F2482" s="206">
        <v>4428</v>
      </c>
      <c r="G2482" s="183" t="s">
        <v>12084</v>
      </c>
      <c r="H2482" s="183" t="s">
        <v>12959</v>
      </c>
    </row>
    <row r="2483" spans="1:8">
      <c r="A2483" s="183" t="s">
        <v>12960</v>
      </c>
      <c r="E2483" s="206">
        <v>500</v>
      </c>
      <c r="F2483" s="206">
        <v>3928</v>
      </c>
      <c r="G2483" s="183" t="s">
        <v>12084</v>
      </c>
      <c r="H2483" s="183" t="s">
        <v>12961</v>
      </c>
    </row>
    <row r="2484" spans="1:8">
      <c r="A2484" s="183" t="s">
        <v>12962</v>
      </c>
      <c r="C2484" s="183">
        <v>25318</v>
      </c>
      <c r="H2484" s="183" t="s">
        <v>12963</v>
      </c>
    </row>
    <row r="2485" spans="1:8">
      <c r="A2485" s="183" t="s">
        <v>12962</v>
      </c>
      <c r="C2485" s="183">
        <v>62750</v>
      </c>
      <c r="H2485" s="183" t="s">
        <v>12964</v>
      </c>
    </row>
    <row r="2486" spans="1:8">
      <c r="A2486" s="183" t="s">
        <v>12962</v>
      </c>
      <c r="C2486" s="183">
        <v>89500</v>
      </c>
      <c r="H2486" s="183" t="s">
        <v>12965</v>
      </c>
    </row>
    <row r="2487" spans="1:8">
      <c r="A2487" s="183" t="s">
        <v>12966</v>
      </c>
      <c r="C2487" s="183">
        <v>39562</v>
      </c>
      <c r="H2487" s="183" t="s">
        <v>12967</v>
      </c>
    </row>
    <row r="2488" spans="1:8">
      <c r="A2488" s="183" t="s">
        <v>12968</v>
      </c>
      <c r="E2488" s="206">
        <v>209</v>
      </c>
      <c r="F2488" s="206">
        <v>3719</v>
      </c>
      <c r="G2488" s="206" t="s">
        <v>12097</v>
      </c>
      <c r="H2488" s="183" t="s">
        <v>12969</v>
      </c>
    </row>
    <row r="2489" spans="1:8">
      <c r="A2489" s="183" t="s">
        <v>12968</v>
      </c>
      <c r="E2489" s="183">
        <v>1205</v>
      </c>
      <c r="F2489" s="183">
        <v>2514</v>
      </c>
      <c r="G2489" s="183" t="s">
        <v>12551</v>
      </c>
      <c r="H2489" s="183" t="s">
        <v>12970</v>
      </c>
    </row>
    <row r="2490" spans="1:8">
      <c r="A2490" s="183" t="s">
        <v>12971</v>
      </c>
      <c r="C2490" s="183">
        <v>17000</v>
      </c>
      <c r="H2490" s="183" t="s">
        <v>12972</v>
      </c>
    </row>
    <row r="2491" spans="1:8">
      <c r="A2491" s="183" t="s">
        <v>12973</v>
      </c>
      <c r="C2491" s="183">
        <v>5077</v>
      </c>
      <c r="H2491" s="183" t="s">
        <v>12974</v>
      </c>
    </row>
    <row r="2492" spans="1:8">
      <c r="A2492" s="183" t="s">
        <v>12975</v>
      </c>
      <c r="E2492" s="183">
        <v>200</v>
      </c>
      <c r="F2492" s="206">
        <v>2314</v>
      </c>
      <c r="G2492" s="183" t="s">
        <v>12122</v>
      </c>
      <c r="H2492" s="183" t="s">
        <v>11315</v>
      </c>
    </row>
    <row r="2493" spans="1:8">
      <c r="A2493" s="183" t="s">
        <v>12976</v>
      </c>
      <c r="C2493" s="183">
        <v>25318</v>
      </c>
      <c r="H2493" s="183" t="s">
        <v>12977</v>
      </c>
    </row>
    <row r="2494" spans="1:8">
      <c r="A2494" s="183" t="s">
        <v>12976</v>
      </c>
      <c r="C2494" s="183">
        <v>62750</v>
      </c>
      <c r="H2494" s="183" t="s">
        <v>12978</v>
      </c>
    </row>
    <row r="2495" spans="1:8">
      <c r="A2495" s="183" t="s">
        <v>12976</v>
      </c>
      <c r="C2495" s="183">
        <v>18000</v>
      </c>
      <c r="H2495" s="183" t="s">
        <v>12979</v>
      </c>
    </row>
    <row r="2496" spans="1:8">
      <c r="A2496" s="183" t="s">
        <v>12980</v>
      </c>
      <c r="E2496" s="183">
        <v>200</v>
      </c>
      <c r="F2496" s="183">
        <v>2114</v>
      </c>
      <c r="G2496" s="183" t="s">
        <v>12104</v>
      </c>
      <c r="H2496" s="183" t="s">
        <v>12981</v>
      </c>
    </row>
    <row r="2497" spans="1:8">
      <c r="A2497" s="183" t="s">
        <v>12982</v>
      </c>
      <c r="E2497" s="183">
        <v>35</v>
      </c>
      <c r="F2497" s="183">
        <v>2079</v>
      </c>
      <c r="G2497" s="183" t="s">
        <v>12104</v>
      </c>
      <c r="H2497" s="183" t="s">
        <v>12983</v>
      </c>
    </row>
    <row r="2498" spans="1:8">
      <c r="A2498" s="183" t="s">
        <v>12982</v>
      </c>
      <c r="E2498" s="206">
        <v>20</v>
      </c>
      <c r="F2498" s="206">
        <v>2059</v>
      </c>
      <c r="G2498" s="183" t="s">
        <v>12134</v>
      </c>
      <c r="H2498" s="183" t="s">
        <v>12544</v>
      </c>
    </row>
    <row r="2499" spans="1:8">
      <c r="A2499" s="183" t="s">
        <v>12982</v>
      </c>
      <c r="E2499" s="183">
        <v>39</v>
      </c>
      <c r="F2499" s="206">
        <v>2020</v>
      </c>
      <c r="G2499" s="183" t="s">
        <v>12134</v>
      </c>
      <c r="H2499" s="183" t="s">
        <v>12984</v>
      </c>
    </row>
    <row r="2500" spans="1:8">
      <c r="A2500" s="183" t="s">
        <v>12985</v>
      </c>
      <c r="E2500" s="183">
        <v>1205</v>
      </c>
      <c r="F2500" s="183">
        <v>815</v>
      </c>
      <c r="G2500" s="183" t="s">
        <v>12091</v>
      </c>
      <c r="H2500" s="183" t="s">
        <v>12986</v>
      </c>
    </row>
    <row r="2501" spans="1:8">
      <c r="A2501" s="183" t="s">
        <v>12987</v>
      </c>
      <c r="C2501" s="183">
        <v>5000</v>
      </c>
      <c r="H2501" s="183" t="s">
        <v>12847</v>
      </c>
    </row>
    <row r="2502" spans="1:8">
      <c r="A2502" s="183" t="s">
        <v>12987</v>
      </c>
      <c r="D2502" s="183">
        <v>5000</v>
      </c>
      <c r="F2502" s="183">
        <v>5815</v>
      </c>
      <c r="H2502" s="183" t="s">
        <v>11467</v>
      </c>
    </row>
    <row r="2503" spans="1:8">
      <c r="A2503" s="183" t="s">
        <v>12987</v>
      </c>
      <c r="E2503" s="206">
        <v>18</v>
      </c>
      <c r="F2503" s="206">
        <v>5797</v>
      </c>
      <c r="G2503" s="183" t="s">
        <v>12622</v>
      </c>
      <c r="H2503" s="183" t="s">
        <v>12988</v>
      </c>
    </row>
    <row r="2504" spans="1:8">
      <c r="A2504" s="183" t="s">
        <v>12989</v>
      </c>
      <c r="C2504" s="183">
        <v>17000</v>
      </c>
      <c r="H2504" s="183" t="s">
        <v>12990</v>
      </c>
    </row>
    <row r="2505" spans="1:8">
      <c r="A2505" s="183" t="s">
        <v>12991</v>
      </c>
      <c r="C2505" s="183">
        <v>8998</v>
      </c>
      <c r="H2505" s="183" t="s">
        <v>12992</v>
      </c>
    </row>
    <row r="2506" spans="1:8">
      <c r="A2506" s="183" t="s">
        <v>12993</v>
      </c>
      <c r="E2506" s="183">
        <v>39</v>
      </c>
      <c r="F2506" s="206">
        <v>5758</v>
      </c>
      <c r="G2506" s="183" t="s">
        <v>12122</v>
      </c>
      <c r="H2506" s="183" t="s">
        <v>12994</v>
      </c>
    </row>
    <row r="2507" spans="1:8">
      <c r="A2507" s="183" t="s">
        <v>12995</v>
      </c>
      <c r="E2507" s="206">
        <v>32</v>
      </c>
      <c r="F2507" s="206">
        <v>5726</v>
      </c>
      <c r="G2507" s="183" t="s">
        <v>12084</v>
      </c>
      <c r="H2507" s="183" t="s">
        <v>12996</v>
      </c>
    </row>
    <row r="2508" spans="1:8">
      <c r="A2508" s="183" t="s">
        <v>12997</v>
      </c>
      <c r="E2508" s="206">
        <v>199</v>
      </c>
      <c r="F2508" s="206">
        <v>5527</v>
      </c>
      <c r="G2508" s="206" t="s">
        <v>12097</v>
      </c>
      <c r="H2508" s="183" t="s">
        <v>12998</v>
      </c>
    </row>
    <row r="2509" spans="1:8">
      <c r="A2509" s="183" t="s">
        <v>12997</v>
      </c>
      <c r="E2509" s="183">
        <v>1205</v>
      </c>
      <c r="F2509" s="183">
        <v>4322</v>
      </c>
      <c r="G2509" s="183" t="s">
        <v>12091</v>
      </c>
      <c r="H2509" s="183" t="s">
        <v>12999</v>
      </c>
    </row>
    <row r="2510" spans="1:8">
      <c r="A2510" s="183" t="s">
        <v>13000</v>
      </c>
      <c r="E2510" s="206">
        <v>80</v>
      </c>
      <c r="F2510" s="206">
        <v>4242</v>
      </c>
      <c r="G2510" s="183" t="s">
        <v>12587</v>
      </c>
      <c r="H2510" s="183" t="s">
        <v>13001</v>
      </c>
    </row>
    <row r="2511" spans="1:8">
      <c r="A2511" s="183" t="s">
        <v>13002</v>
      </c>
      <c r="E2511" s="206">
        <v>80</v>
      </c>
      <c r="F2511" s="206">
        <v>4162</v>
      </c>
      <c r="G2511" s="183" t="s">
        <v>12084</v>
      </c>
      <c r="H2511" s="183" t="s">
        <v>13001</v>
      </c>
    </row>
    <row r="2512" spans="1:8">
      <c r="A2512" s="183" t="s">
        <v>13003</v>
      </c>
      <c r="E2512" s="206">
        <v>70</v>
      </c>
      <c r="F2512" s="206">
        <v>4092</v>
      </c>
      <c r="G2512" s="183" t="s">
        <v>12084</v>
      </c>
      <c r="H2512" s="183" t="s">
        <v>13004</v>
      </c>
    </row>
    <row r="2513" spans="1:8">
      <c r="A2513" s="183" t="s">
        <v>13005</v>
      </c>
      <c r="E2513" s="206">
        <v>75</v>
      </c>
      <c r="F2513" s="206">
        <v>4017</v>
      </c>
      <c r="G2513" s="183" t="s">
        <v>12084</v>
      </c>
      <c r="H2513" s="183" t="s">
        <v>13004</v>
      </c>
    </row>
    <row r="2514" spans="1:8">
      <c r="A2514" s="183" t="s">
        <v>13003</v>
      </c>
      <c r="E2514" s="206">
        <v>100</v>
      </c>
      <c r="F2514" s="206">
        <v>3917</v>
      </c>
      <c r="G2514" s="183" t="s">
        <v>12587</v>
      </c>
      <c r="H2514" s="183" t="s">
        <v>13006</v>
      </c>
    </row>
    <row r="2515" spans="1:8">
      <c r="A2515" s="183" t="s">
        <v>13007</v>
      </c>
      <c r="C2515" s="183">
        <v>17000</v>
      </c>
      <c r="H2515" s="183" t="s">
        <v>13008</v>
      </c>
    </row>
    <row r="2516" spans="1:8">
      <c r="A2516" s="183" t="s">
        <v>13009</v>
      </c>
      <c r="C2516" s="183">
        <v>1354</v>
      </c>
      <c r="H2516" s="183" t="s">
        <v>13010</v>
      </c>
    </row>
    <row r="2517" spans="1:8">
      <c r="A2517" s="183" t="s">
        <v>13011</v>
      </c>
      <c r="E2517" s="183">
        <v>30</v>
      </c>
      <c r="F2517" s="206">
        <v>3887</v>
      </c>
      <c r="G2517" s="183" t="s">
        <v>12707</v>
      </c>
      <c r="H2517" s="183" t="s">
        <v>13012</v>
      </c>
    </row>
    <row r="2518" spans="1:8">
      <c r="A2518" s="183" t="s">
        <v>13013</v>
      </c>
      <c r="E2518" s="183">
        <v>35</v>
      </c>
      <c r="F2518" s="183">
        <v>3852</v>
      </c>
      <c r="G2518" s="183" t="s">
        <v>12104</v>
      </c>
      <c r="H2518" s="183" t="s">
        <v>13014</v>
      </c>
    </row>
    <row r="2519" spans="1:8">
      <c r="A2519" s="183" t="s">
        <v>13015</v>
      </c>
      <c r="E2519" s="183">
        <v>1205</v>
      </c>
      <c r="F2519" s="183">
        <v>2647</v>
      </c>
      <c r="G2519" s="183" t="s">
        <v>12551</v>
      </c>
      <c r="H2519" s="183" t="s">
        <v>13016</v>
      </c>
    </row>
    <row r="2520" spans="1:8">
      <c r="A2520" s="183" t="s">
        <v>13017</v>
      </c>
      <c r="E2520" s="206">
        <v>86</v>
      </c>
      <c r="F2520" s="206">
        <v>2561</v>
      </c>
      <c r="G2520" s="183" t="s">
        <v>12122</v>
      </c>
      <c r="H2520" s="206" t="s">
        <v>13018</v>
      </c>
    </row>
    <row r="2521" spans="1:8">
      <c r="A2521" s="183" t="s">
        <v>13017</v>
      </c>
      <c r="E2521" s="206">
        <v>169</v>
      </c>
      <c r="F2521" s="206">
        <v>2392</v>
      </c>
      <c r="G2521" s="183" t="s">
        <v>12122</v>
      </c>
      <c r="H2521" s="206" t="s">
        <v>13019</v>
      </c>
    </row>
    <row r="2522" spans="1:8">
      <c r="A2522" s="183" t="s">
        <v>13017</v>
      </c>
      <c r="E2522" s="206">
        <v>18</v>
      </c>
      <c r="F2522" s="206">
        <v>2374</v>
      </c>
      <c r="G2522" s="183" t="s">
        <v>12073</v>
      </c>
      <c r="H2522" s="183" t="s">
        <v>13020</v>
      </c>
    </row>
    <row r="2523" spans="1:8">
      <c r="A2523" s="183" t="s">
        <v>13021</v>
      </c>
      <c r="E2523" s="206">
        <v>140</v>
      </c>
      <c r="F2523" s="206">
        <v>2234</v>
      </c>
      <c r="G2523" s="183" t="s">
        <v>12084</v>
      </c>
      <c r="H2523" s="183" t="s">
        <v>13022</v>
      </c>
    </row>
    <row r="2524" spans="1:8">
      <c r="A2524" s="183" t="s">
        <v>13021</v>
      </c>
      <c r="E2524" s="206">
        <v>145</v>
      </c>
      <c r="F2524" s="206">
        <v>2089</v>
      </c>
      <c r="G2524" s="183" t="s">
        <v>12084</v>
      </c>
      <c r="H2524" s="183" t="s">
        <v>13022</v>
      </c>
    </row>
    <row r="2525" spans="1:8">
      <c r="A2525" s="183" t="s">
        <v>13021</v>
      </c>
      <c r="E2525" s="206">
        <v>155</v>
      </c>
      <c r="F2525" s="206">
        <v>1934</v>
      </c>
      <c r="G2525" s="183" t="s">
        <v>12084</v>
      </c>
      <c r="H2525" s="183" t="s">
        <v>13023</v>
      </c>
    </row>
    <row r="2526" spans="1:8">
      <c r="A2526" s="183" t="s">
        <v>13021</v>
      </c>
      <c r="E2526" s="206">
        <v>145</v>
      </c>
      <c r="F2526" s="206">
        <v>1789</v>
      </c>
      <c r="G2526" s="183" t="s">
        <v>12084</v>
      </c>
      <c r="H2526" s="183" t="s">
        <v>13024</v>
      </c>
    </row>
    <row r="2527" spans="1:8">
      <c r="A2527" s="183" t="s">
        <v>13025</v>
      </c>
      <c r="E2527" s="183">
        <v>145</v>
      </c>
      <c r="F2527" s="206">
        <v>1644</v>
      </c>
      <c r="G2527" s="183" t="s">
        <v>12073</v>
      </c>
      <c r="H2527" s="183" t="s">
        <v>11264</v>
      </c>
    </row>
    <row r="2528" spans="1:8">
      <c r="A2528" s="183" t="s">
        <v>13026</v>
      </c>
      <c r="C2528" s="183">
        <v>17000</v>
      </c>
      <c r="H2528" s="183" t="s">
        <v>13027</v>
      </c>
    </row>
    <row r="2529" spans="1:8">
      <c r="A2529" s="183" t="s">
        <v>13026</v>
      </c>
      <c r="C2529" s="183">
        <v>5000</v>
      </c>
      <c r="H2529" s="183" t="s">
        <v>11467</v>
      </c>
    </row>
    <row r="2530" spans="1:8">
      <c r="A2530" s="183" t="s">
        <v>13026</v>
      </c>
      <c r="C2530" s="183">
        <v>28652</v>
      </c>
      <c r="H2530" s="183" t="s">
        <v>13028</v>
      </c>
    </row>
    <row r="2531" spans="1:8">
      <c r="A2531" s="183" t="s">
        <v>13026</v>
      </c>
      <c r="E2531" s="183">
        <v>30</v>
      </c>
      <c r="F2531" s="183">
        <v>1614</v>
      </c>
      <c r="G2531" s="183" t="s">
        <v>12104</v>
      </c>
      <c r="H2531" s="183" t="s">
        <v>13029</v>
      </c>
    </row>
    <row r="2532" spans="1:8">
      <c r="A2532" s="183" t="s">
        <v>13030</v>
      </c>
      <c r="D2532" s="183">
        <v>5000</v>
      </c>
      <c r="F2532" s="183">
        <v>6614</v>
      </c>
      <c r="H2532" s="183" t="s">
        <v>11467</v>
      </c>
    </row>
    <row r="2533" spans="1:8">
      <c r="A2533" s="183" t="s">
        <v>13031</v>
      </c>
      <c r="E2533" s="183">
        <v>695</v>
      </c>
      <c r="F2533" s="183">
        <v>5919</v>
      </c>
      <c r="G2533" s="183" t="s">
        <v>12104</v>
      </c>
      <c r="H2533" s="183" t="s">
        <v>13032</v>
      </c>
    </row>
    <row r="2534" spans="1:8">
      <c r="A2534" s="183" t="s">
        <v>13033</v>
      </c>
      <c r="E2534" s="183">
        <v>284</v>
      </c>
      <c r="F2534" s="206">
        <v>5635</v>
      </c>
      <c r="G2534" s="183" t="s">
        <v>12748</v>
      </c>
      <c r="H2534" s="183" t="s">
        <v>13034</v>
      </c>
    </row>
    <row r="2535" spans="1:8">
      <c r="A2535" s="183" t="s">
        <v>13035</v>
      </c>
      <c r="C2535" s="183">
        <v>25318</v>
      </c>
      <c r="H2535" s="183" t="s">
        <v>13036</v>
      </c>
    </row>
    <row r="2536" spans="1:8">
      <c r="A2536" s="183" t="s">
        <v>13035</v>
      </c>
      <c r="C2536" s="183">
        <v>62750</v>
      </c>
      <c r="H2536" s="183" t="s">
        <v>13037</v>
      </c>
    </row>
    <row r="2537" spans="1:8">
      <c r="A2537" s="183" t="s">
        <v>13035</v>
      </c>
      <c r="C2537" s="183">
        <v>12000</v>
      </c>
      <c r="H2537" s="183" t="s">
        <v>13038</v>
      </c>
    </row>
    <row r="2538" spans="1:8">
      <c r="A2538" s="183" t="s">
        <v>13035</v>
      </c>
      <c r="E2538" s="183">
        <v>60</v>
      </c>
      <c r="F2538" s="183">
        <v>5575</v>
      </c>
      <c r="G2538" s="183" t="s">
        <v>12104</v>
      </c>
      <c r="H2538" s="183" t="s">
        <v>13039</v>
      </c>
    </row>
    <row r="2539" spans="1:8">
      <c r="A2539" s="183" t="s">
        <v>13035</v>
      </c>
      <c r="E2539" s="206">
        <v>32</v>
      </c>
      <c r="F2539" s="206">
        <v>5543</v>
      </c>
      <c r="G2539" s="183" t="s">
        <v>12084</v>
      </c>
      <c r="H2539" s="183" t="s">
        <v>13040</v>
      </c>
    </row>
    <row r="2540" spans="1:8">
      <c r="A2540" s="183" t="s">
        <v>13035</v>
      </c>
      <c r="E2540" s="206">
        <v>10</v>
      </c>
      <c r="F2540" s="206">
        <v>5533</v>
      </c>
      <c r="G2540" s="183" t="s">
        <v>12748</v>
      </c>
      <c r="H2540" s="183" t="s">
        <v>13041</v>
      </c>
    </row>
    <row r="2541" spans="1:8">
      <c r="A2541" s="183" t="s">
        <v>13042</v>
      </c>
      <c r="C2541" s="183">
        <v>10725</v>
      </c>
      <c r="H2541" s="183" t="s">
        <v>13043</v>
      </c>
    </row>
    <row r="2542" spans="1:8">
      <c r="A2542" s="183" t="s">
        <v>13042</v>
      </c>
      <c r="E2542" s="206">
        <v>130</v>
      </c>
      <c r="F2542" s="206">
        <v>5403</v>
      </c>
      <c r="G2542" s="183" t="s">
        <v>12084</v>
      </c>
      <c r="H2542" s="183" t="s">
        <v>13044</v>
      </c>
    </row>
    <row r="2543" spans="1:8">
      <c r="A2543" s="183" t="s">
        <v>13042</v>
      </c>
      <c r="E2543" s="206">
        <v>130</v>
      </c>
      <c r="F2543" s="206">
        <v>5273</v>
      </c>
      <c r="G2543" s="183" t="s">
        <v>12084</v>
      </c>
      <c r="H2543" s="183" t="s">
        <v>13044</v>
      </c>
    </row>
    <row r="2544" spans="1:8">
      <c r="A2544" s="183" t="s">
        <v>13045</v>
      </c>
      <c r="E2544" s="183">
        <v>30</v>
      </c>
      <c r="F2544" s="183">
        <v>5243</v>
      </c>
      <c r="G2544" s="183" t="s">
        <v>12104</v>
      </c>
      <c r="H2544" s="183" t="s">
        <v>13046</v>
      </c>
    </row>
    <row r="2545" spans="1:8">
      <c r="A2545" s="183" t="s">
        <v>13045</v>
      </c>
      <c r="E2545" s="206">
        <v>220</v>
      </c>
      <c r="F2545" s="206">
        <v>5023</v>
      </c>
      <c r="G2545" s="183" t="s">
        <v>12084</v>
      </c>
      <c r="H2545" s="183" t="s">
        <v>13047</v>
      </c>
    </row>
    <row r="2546" spans="1:8">
      <c r="A2546" s="183" t="s">
        <v>13045</v>
      </c>
      <c r="E2546" s="206">
        <v>215</v>
      </c>
      <c r="F2546" s="206">
        <v>4808</v>
      </c>
      <c r="G2546" s="183" t="s">
        <v>12084</v>
      </c>
      <c r="H2546" s="183" t="s">
        <v>13048</v>
      </c>
    </row>
    <row r="2547" spans="1:8">
      <c r="A2547" s="183" t="s">
        <v>13049</v>
      </c>
      <c r="E2547" s="183">
        <v>1205</v>
      </c>
      <c r="F2547" s="183">
        <v>3603</v>
      </c>
      <c r="G2547" s="183" t="s">
        <v>12551</v>
      </c>
      <c r="H2547" s="183" t="s">
        <v>13050</v>
      </c>
    </row>
    <row r="2548" spans="1:8">
      <c r="A2548" s="183" t="s">
        <v>13051</v>
      </c>
      <c r="E2548" s="183">
        <v>35</v>
      </c>
      <c r="F2548" s="183">
        <v>3568</v>
      </c>
      <c r="G2548" s="183" t="s">
        <v>12104</v>
      </c>
      <c r="H2548" s="183" t="s">
        <v>13052</v>
      </c>
    </row>
    <row r="2549" spans="1:8">
      <c r="A2549" s="183" t="s">
        <v>13051</v>
      </c>
      <c r="E2549" s="183">
        <v>700</v>
      </c>
      <c r="F2549" s="183">
        <v>2868</v>
      </c>
      <c r="G2549" s="183" t="s">
        <v>12104</v>
      </c>
      <c r="H2549" s="183" t="s">
        <v>13053</v>
      </c>
    </row>
    <row r="2550" spans="1:8">
      <c r="A2550" s="183" t="s">
        <v>13051</v>
      </c>
      <c r="E2550" s="206">
        <v>199</v>
      </c>
      <c r="F2550" s="206">
        <v>2669</v>
      </c>
      <c r="G2550" s="206" t="s">
        <v>13054</v>
      </c>
      <c r="H2550" s="183" t="s">
        <v>13055</v>
      </c>
    </row>
    <row r="2551" spans="1:8">
      <c r="A2551" s="183" t="s">
        <v>13056</v>
      </c>
      <c r="E2551" s="183">
        <v>35</v>
      </c>
      <c r="F2551" s="183">
        <v>2634</v>
      </c>
      <c r="G2551" s="183" t="s">
        <v>12104</v>
      </c>
      <c r="H2551" s="183" t="s">
        <v>13057</v>
      </c>
    </row>
    <row r="2552" spans="1:8">
      <c r="A2552" s="183" t="s">
        <v>13058</v>
      </c>
      <c r="C2552" s="183">
        <v>840</v>
      </c>
      <c r="H2552" s="183" t="s">
        <v>13059</v>
      </c>
    </row>
    <row r="2553" spans="1:8">
      <c r="A2553" s="183" t="s">
        <v>13060</v>
      </c>
      <c r="C2553" s="183">
        <v>17000</v>
      </c>
      <c r="H2553" s="183" t="s">
        <v>13061</v>
      </c>
    </row>
    <row r="2554" spans="1:8">
      <c r="A2554" s="183" t="s">
        <v>13062</v>
      </c>
      <c r="E2554" s="183">
        <v>45</v>
      </c>
      <c r="F2554" s="183">
        <v>2589</v>
      </c>
      <c r="G2554" s="183" t="s">
        <v>12104</v>
      </c>
      <c r="H2554" s="183" t="s">
        <v>13063</v>
      </c>
    </row>
    <row r="2555" spans="1:8">
      <c r="A2555" s="183" t="s">
        <v>13064</v>
      </c>
      <c r="E2555" s="183">
        <v>35</v>
      </c>
      <c r="F2555" s="183">
        <v>2554</v>
      </c>
      <c r="G2555" s="183" t="s">
        <v>12104</v>
      </c>
      <c r="H2555" s="183" t="s">
        <v>13065</v>
      </c>
    </row>
    <row r="2556" spans="1:8">
      <c r="A2556" s="183" t="s">
        <v>13066</v>
      </c>
      <c r="E2556" s="206">
        <v>94</v>
      </c>
      <c r="F2556" s="206">
        <v>2460</v>
      </c>
      <c r="G2556" s="183" t="s">
        <v>12084</v>
      </c>
      <c r="H2556" s="183" t="s">
        <v>13006</v>
      </c>
    </row>
    <row r="2557" spans="1:8">
      <c r="A2557" s="183" t="s">
        <v>13067</v>
      </c>
      <c r="E2557" s="183">
        <v>65</v>
      </c>
      <c r="F2557" s="183">
        <v>2395</v>
      </c>
      <c r="G2557" s="183" t="s">
        <v>12104</v>
      </c>
      <c r="H2557" s="183" t="s">
        <v>13068</v>
      </c>
    </row>
    <row r="2558" spans="1:8">
      <c r="A2558" s="183" t="s">
        <v>13069</v>
      </c>
      <c r="E2558" s="206">
        <v>400</v>
      </c>
      <c r="F2558" s="206">
        <v>1995</v>
      </c>
      <c r="G2558" s="183" t="s">
        <v>12587</v>
      </c>
      <c r="H2558" s="183" t="s">
        <v>13070</v>
      </c>
    </row>
    <row r="2559" spans="1:8">
      <c r="A2559" s="183" t="s">
        <v>13071</v>
      </c>
      <c r="E2559" s="183">
        <v>1205</v>
      </c>
      <c r="F2559" s="183">
        <v>790</v>
      </c>
      <c r="G2559" s="183" t="s">
        <v>12091</v>
      </c>
      <c r="H2559" s="183" t="s">
        <v>13072</v>
      </c>
    </row>
    <row r="2560" spans="1:8" ht="32.4">
      <c r="C2560" s="183">
        <v>50000</v>
      </c>
      <c r="H2560" s="694" t="s">
        <v>13073</v>
      </c>
    </row>
    <row r="2561" spans="1:8">
      <c r="A2561" s="183" t="s">
        <v>13074</v>
      </c>
      <c r="E2561" s="206">
        <v>18</v>
      </c>
      <c r="F2561" s="206">
        <v>772</v>
      </c>
      <c r="G2561" s="183" t="s">
        <v>12622</v>
      </c>
      <c r="H2561" s="183" t="s">
        <v>13075</v>
      </c>
    </row>
    <row r="2562" spans="1:8">
      <c r="A2562" s="183" t="s">
        <v>13076</v>
      </c>
      <c r="E2562" s="183">
        <v>30</v>
      </c>
      <c r="F2562" s="183">
        <v>742</v>
      </c>
      <c r="G2562" s="183" t="s">
        <v>12104</v>
      </c>
      <c r="H2562" s="183" t="s">
        <v>13077</v>
      </c>
    </row>
    <row r="2563" spans="1:8" s="704" customFormat="1" ht="3" customHeight="1">
      <c r="E2563" s="708"/>
      <c r="F2563" s="708"/>
    </row>
    <row r="2564" spans="1:8">
      <c r="A2564" s="183" t="s">
        <v>13078</v>
      </c>
      <c r="C2564" s="183">
        <v>17000</v>
      </c>
      <c r="H2564" s="183" t="s">
        <v>13079</v>
      </c>
    </row>
    <row r="2565" spans="1:8">
      <c r="A2565" s="183" t="s">
        <v>13078</v>
      </c>
      <c r="C2565" s="183">
        <v>25318</v>
      </c>
      <c r="H2565" s="183" t="s">
        <v>13080</v>
      </c>
    </row>
    <row r="2566" spans="1:8">
      <c r="A2566" s="183" t="s">
        <v>13078</v>
      </c>
      <c r="C2566" s="183">
        <v>62750</v>
      </c>
      <c r="H2566" s="183" t="s">
        <v>13081</v>
      </c>
    </row>
    <row r="2567" spans="1:8">
      <c r="A2567" s="183" t="s">
        <v>13078</v>
      </c>
      <c r="C2567" s="183">
        <v>23000</v>
      </c>
      <c r="H2567" s="183" t="s">
        <v>13082</v>
      </c>
    </row>
    <row r="2568" spans="1:8">
      <c r="A2568" s="183" t="s">
        <v>13078</v>
      </c>
      <c r="C2568" s="183">
        <v>5000</v>
      </c>
      <c r="H2568" s="183" t="s">
        <v>11467</v>
      </c>
    </row>
    <row r="2569" spans="1:8">
      <c r="A2569" s="183" t="s">
        <v>13078</v>
      </c>
      <c r="C2569" s="183">
        <v>15359</v>
      </c>
      <c r="H2569" s="183" t="s">
        <v>13083</v>
      </c>
    </row>
    <row r="2570" spans="1:8">
      <c r="A2570" s="183" t="s">
        <v>13078</v>
      </c>
      <c r="C2570" s="183">
        <v>1090</v>
      </c>
      <c r="H2570" s="183" t="s">
        <v>13084</v>
      </c>
    </row>
    <row r="2571" spans="1:8">
      <c r="A2571" s="183" t="s">
        <v>13078</v>
      </c>
      <c r="E2571" s="183">
        <v>300</v>
      </c>
      <c r="F2571" s="183">
        <v>442</v>
      </c>
      <c r="G2571" s="183" t="s">
        <v>12548</v>
      </c>
      <c r="H2571" s="183" t="s">
        <v>13085</v>
      </c>
    </row>
    <row r="2572" spans="1:8">
      <c r="A2572" s="183" t="s">
        <v>13078</v>
      </c>
      <c r="D2572" s="183">
        <v>5000</v>
      </c>
      <c r="F2572" s="183">
        <v>5442</v>
      </c>
      <c r="H2572" s="183" t="s">
        <v>11467</v>
      </c>
    </row>
    <row r="2573" spans="1:8">
      <c r="A2573" s="183" t="s">
        <v>13086</v>
      </c>
      <c r="E2573" s="206">
        <v>110</v>
      </c>
      <c r="F2573" s="206">
        <v>5332</v>
      </c>
      <c r="G2573" s="183" t="s">
        <v>12084</v>
      </c>
      <c r="H2573" s="183" t="s">
        <v>13044</v>
      </c>
    </row>
    <row r="2574" spans="1:8">
      <c r="A2574" s="183" t="s">
        <v>13087</v>
      </c>
      <c r="E2574" s="206">
        <v>140</v>
      </c>
      <c r="F2574" s="206">
        <v>5192</v>
      </c>
      <c r="G2574" s="183" t="s">
        <v>12587</v>
      </c>
      <c r="H2574" s="183" t="s">
        <v>13044</v>
      </c>
    </row>
    <row r="2575" spans="1:8" ht="178.2">
      <c r="A2575" s="183" t="s">
        <v>13088</v>
      </c>
      <c r="C2575" s="183">
        <v>494498</v>
      </c>
      <c r="H2575" s="694" t="s">
        <v>13089</v>
      </c>
    </row>
    <row r="2576" spans="1:8">
      <c r="A2576" s="183" t="s">
        <v>13090</v>
      </c>
      <c r="C2576" s="183">
        <v>51801</v>
      </c>
      <c r="H2576" s="183" t="s">
        <v>13091</v>
      </c>
    </row>
    <row r="2577" spans="1:8">
      <c r="A2577" s="183" t="s">
        <v>13092</v>
      </c>
      <c r="E2577" s="183">
        <v>1205</v>
      </c>
      <c r="F2577" s="183">
        <v>3987</v>
      </c>
      <c r="G2577" s="183" t="s">
        <v>12551</v>
      </c>
      <c r="H2577" s="183" t="s">
        <v>13093</v>
      </c>
    </row>
    <row r="2578" spans="1:8" ht="113.4">
      <c r="A2578" s="183" t="s">
        <v>13094</v>
      </c>
      <c r="C2578" s="183">
        <v>59000</v>
      </c>
      <c r="H2578" s="694" t="s">
        <v>13095</v>
      </c>
    </row>
    <row r="2579" spans="1:8">
      <c r="A2579" s="183" t="s">
        <v>13096</v>
      </c>
      <c r="E2579" s="206">
        <v>209</v>
      </c>
      <c r="F2579" s="206">
        <v>3778</v>
      </c>
      <c r="G2579" s="206" t="s">
        <v>12097</v>
      </c>
      <c r="H2579" s="183" t="s">
        <v>13097</v>
      </c>
    </row>
    <row r="2580" spans="1:8">
      <c r="A2580" s="183" t="s">
        <v>13098</v>
      </c>
      <c r="C2580" s="183">
        <v>17000</v>
      </c>
      <c r="H2580" s="183" t="s">
        <v>13099</v>
      </c>
    </row>
    <row r="2581" spans="1:8">
      <c r="A2581" s="183" t="s">
        <v>13100</v>
      </c>
      <c r="E2581" s="183">
        <v>200</v>
      </c>
      <c r="F2581" s="206">
        <v>3578</v>
      </c>
      <c r="G2581" s="183" t="s">
        <v>12122</v>
      </c>
      <c r="H2581" s="183" t="s">
        <v>13101</v>
      </c>
    </row>
    <row r="2582" spans="1:8">
      <c r="A2582" s="183" t="s">
        <v>13102</v>
      </c>
      <c r="H2582" s="183" t="s">
        <v>13103</v>
      </c>
    </row>
    <row r="2583" spans="1:8">
      <c r="A2583" s="183" t="s">
        <v>13102</v>
      </c>
      <c r="C2583" s="183">
        <v>50000</v>
      </c>
      <c r="H2583" s="183" t="s">
        <v>13104</v>
      </c>
    </row>
    <row r="2584" spans="1:8">
      <c r="A2584" s="183" t="s">
        <v>13105</v>
      </c>
      <c r="H2584" s="183" t="s">
        <v>13106</v>
      </c>
    </row>
    <row r="2585" spans="1:8">
      <c r="A2585" s="183" t="s">
        <v>13107</v>
      </c>
      <c r="C2585" s="183">
        <v>26036</v>
      </c>
      <c r="H2585" s="183" t="s">
        <v>13108</v>
      </c>
    </row>
    <row r="2586" spans="1:8">
      <c r="A2586" s="183" t="s">
        <v>13109</v>
      </c>
      <c r="E2586" s="206">
        <v>145</v>
      </c>
      <c r="F2586" s="206">
        <v>3433</v>
      </c>
      <c r="G2586" s="183" t="s">
        <v>12084</v>
      </c>
      <c r="H2586" s="183" t="s">
        <v>13110</v>
      </c>
    </row>
    <row r="2587" spans="1:8">
      <c r="A2587" s="183" t="s">
        <v>13109</v>
      </c>
      <c r="E2587" s="206">
        <v>155</v>
      </c>
      <c r="F2587" s="206">
        <v>3278</v>
      </c>
      <c r="G2587" s="183" t="s">
        <v>12084</v>
      </c>
      <c r="H2587" s="183" t="s">
        <v>13110</v>
      </c>
    </row>
    <row r="2588" spans="1:8">
      <c r="A2588" s="183" t="s">
        <v>13111</v>
      </c>
      <c r="E2588" s="206">
        <v>190</v>
      </c>
      <c r="F2588" s="206">
        <v>3088</v>
      </c>
      <c r="G2588" s="183" t="s">
        <v>12084</v>
      </c>
      <c r="H2588" s="183" t="s">
        <v>13112</v>
      </c>
    </row>
    <row r="2589" spans="1:8">
      <c r="A2589" s="183" t="s">
        <v>13111</v>
      </c>
      <c r="E2589" s="206">
        <v>20</v>
      </c>
      <c r="F2589" s="206">
        <v>3068</v>
      </c>
      <c r="G2589" s="183" t="s">
        <v>12084</v>
      </c>
      <c r="H2589" s="183" t="s">
        <v>13113</v>
      </c>
    </row>
    <row r="2590" spans="1:8">
      <c r="A2590" s="183" t="s">
        <v>13114</v>
      </c>
      <c r="E2590" s="183">
        <v>1205</v>
      </c>
      <c r="F2590" s="183">
        <v>1863</v>
      </c>
      <c r="G2590" s="183" t="s">
        <v>12551</v>
      </c>
      <c r="H2590" s="183" t="s">
        <v>13115</v>
      </c>
    </row>
    <row r="2591" spans="1:8">
      <c r="A2591" s="183" t="s">
        <v>13116</v>
      </c>
      <c r="C2591" s="183">
        <v>17000</v>
      </c>
      <c r="H2591" s="183" t="s">
        <v>13117</v>
      </c>
    </row>
    <row r="2592" spans="1:8">
      <c r="A2592" s="183" t="s">
        <v>13118</v>
      </c>
      <c r="E2592" s="206">
        <v>18</v>
      </c>
      <c r="F2592" s="206">
        <v>1845</v>
      </c>
      <c r="G2592" s="183" t="s">
        <v>12622</v>
      </c>
      <c r="H2592" s="183" t="s">
        <v>13119</v>
      </c>
    </row>
    <row r="2593" spans="1:8">
      <c r="A2593" s="183" t="s">
        <v>13118</v>
      </c>
      <c r="E2593" s="183">
        <v>204</v>
      </c>
      <c r="F2593" s="206">
        <v>1641</v>
      </c>
      <c r="G2593" s="183" t="s">
        <v>12134</v>
      </c>
      <c r="H2593" s="183" t="s">
        <v>13120</v>
      </c>
    </row>
    <row r="2594" spans="1:8">
      <c r="A2594" s="183" t="s">
        <v>13118</v>
      </c>
      <c r="E2594" s="206">
        <v>80</v>
      </c>
      <c r="F2594" s="206">
        <v>1561</v>
      </c>
      <c r="G2594" s="183" t="s">
        <v>12134</v>
      </c>
      <c r="H2594" s="183" t="s">
        <v>12544</v>
      </c>
    </row>
    <row r="2595" spans="1:8">
      <c r="A2595" s="183" t="s">
        <v>13121</v>
      </c>
      <c r="C2595" s="183">
        <v>25318</v>
      </c>
      <c r="H2595" s="183" t="s">
        <v>13122</v>
      </c>
    </row>
    <row r="2596" spans="1:8">
      <c r="A2596" s="183" t="s">
        <v>13121</v>
      </c>
      <c r="C2596" s="183">
        <v>62750</v>
      </c>
      <c r="H2596" s="183" t="s">
        <v>13123</v>
      </c>
    </row>
    <row r="2597" spans="1:8">
      <c r="A2597" s="183" t="s">
        <v>13121</v>
      </c>
      <c r="C2597" s="183">
        <v>18000</v>
      </c>
      <c r="H2597" s="183" t="s">
        <v>13124</v>
      </c>
    </row>
    <row r="2598" spans="1:8">
      <c r="A2598" s="183" t="s">
        <v>13121</v>
      </c>
      <c r="C2598" s="183">
        <v>2036</v>
      </c>
      <c r="H2598" s="183" t="s">
        <v>13125</v>
      </c>
    </row>
    <row r="2599" spans="1:8">
      <c r="A2599" s="183" t="s">
        <v>13121</v>
      </c>
      <c r="C2599" s="183">
        <v>28321</v>
      </c>
      <c r="H2599" s="183" t="s">
        <v>13126</v>
      </c>
    </row>
    <row r="2600" spans="1:8">
      <c r="A2600" s="183" t="s">
        <v>13127</v>
      </c>
      <c r="E2600" s="183">
        <v>45</v>
      </c>
      <c r="F2600" s="183">
        <v>1516</v>
      </c>
      <c r="G2600" s="183" t="s">
        <v>12104</v>
      </c>
      <c r="H2600" s="183" t="s">
        <v>13128</v>
      </c>
    </row>
    <row r="2601" spans="1:8">
      <c r="A2601" s="183" t="s">
        <v>13129</v>
      </c>
      <c r="C2601" s="183">
        <v>5000</v>
      </c>
      <c r="H2601" s="183" t="s">
        <v>12847</v>
      </c>
    </row>
    <row r="2602" spans="1:8">
      <c r="A2602" s="183" t="s">
        <v>13130</v>
      </c>
      <c r="C2602" s="183">
        <v>8712</v>
      </c>
      <c r="H2602" s="183" t="s">
        <v>13131</v>
      </c>
    </row>
    <row r="2603" spans="1:8">
      <c r="A2603" s="183" t="s">
        <v>13132</v>
      </c>
      <c r="D2603" s="183">
        <v>5000</v>
      </c>
      <c r="F2603" s="183">
        <v>6516</v>
      </c>
      <c r="H2603" s="183" t="s">
        <v>11467</v>
      </c>
    </row>
    <row r="2604" spans="1:8">
      <c r="A2604" s="183" t="s">
        <v>13133</v>
      </c>
      <c r="E2604" s="206">
        <v>150</v>
      </c>
      <c r="F2604" s="206">
        <v>6366</v>
      </c>
      <c r="G2604" s="183" t="s">
        <v>12084</v>
      </c>
      <c r="H2604" s="183" t="s">
        <v>11694</v>
      </c>
    </row>
    <row r="2605" spans="1:8">
      <c r="A2605" s="183" t="s">
        <v>13134</v>
      </c>
      <c r="E2605" s="206">
        <v>150</v>
      </c>
      <c r="F2605" s="206">
        <v>6216</v>
      </c>
      <c r="G2605" s="183" t="s">
        <v>12084</v>
      </c>
      <c r="H2605" s="183" t="s">
        <v>13135</v>
      </c>
    </row>
    <row r="2606" spans="1:8">
      <c r="A2606" s="183" t="s">
        <v>13136</v>
      </c>
      <c r="E2606" s="206">
        <v>245</v>
      </c>
      <c r="F2606" s="206">
        <v>5971</v>
      </c>
      <c r="G2606" s="183" t="s">
        <v>12587</v>
      </c>
      <c r="H2606" s="183" t="s">
        <v>11661</v>
      </c>
    </row>
    <row r="2607" spans="1:8">
      <c r="A2607" s="183" t="s">
        <v>13136</v>
      </c>
      <c r="E2607" s="206">
        <v>275</v>
      </c>
      <c r="F2607" s="206">
        <v>5696</v>
      </c>
      <c r="G2607" s="183" t="s">
        <v>12084</v>
      </c>
      <c r="H2607" s="183" t="s">
        <v>11661</v>
      </c>
    </row>
    <row r="2608" spans="1:8">
      <c r="A2608" s="183" t="s">
        <v>13136</v>
      </c>
      <c r="E2608" s="183">
        <v>1205</v>
      </c>
      <c r="F2608" s="183">
        <v>4491</v>
      </c>
      <c r="G2608" s="183" t="s">
        <v>12091</v>
      </c>
      <c r="H2608" s="183" t="s">
        <v>13137</v>
      </c>
    </row>
    <row r="2609" spans="1:8">
      <c r="A2609" s="183" t="s">
        <v>13138</v>
      </c>
      <c r="E2609" s="206">
        <v>190</v>
      </c>
      <c r="F2609" s="206">
        <v>4301</v>
      </c>
      <c r="G2609" s="183" t="s">
        <v>12122</v>
      </c>
      <c r="H2609" s="206" t="s">
        <v>13018</v>
      </c>
    </row>
    <row r="2610" spans="1:8">
      <c r="A2610" s="183" t="s">
        <v>13139</v>
      </c>
      <c r="E2610" s="206">
        <v>188</v>
      </c>
      <c r="F2610" s="206">
        <v>4113</v>
      </c>
      <c r="G2610" s="206" t="s">
        <v>12097</v>
      </c>
      <c r="H2610" s="183" t="s">
        <v>13140</v>
      </c>
    </row>
    <row r="2611" spans="1:8">
      <c r="A2611" s="183" t="s">
        <v>13141</v>
      </c>
      <c r="E2611" s="183">
        <v>35</v>
      </c>
      <c r="F2611" s="183">
        <v>4078</v>
      </c>
      <c r="G2611" s="183" t="s">
        <v>12104</v>
      </c>
      <c r="H2611" s="183" t="s">
        <v>13142</v>
      </c>
    </row>
    <row r="2612" spans="1:8">
      <c r="A2612" s="183" t="s">
        <v>13143</v>
      </c>
      <c r="C2612" s="183">
        <v>17000</v>
      </c>
      <c r="H2612" s="183" t="s">
        <v>13144</v>
      </c>
    </row>
    <row r="2613" spans="1:8">
      <c r="A2613" s="183" t="s">
        <v>13145</v>
      </c>
      <c r="C2613" s="183">
        <v>25318</v>
      </c>
      <c r="H2613" s="183" t="s">
        <v>13146</v>
      </c>
    </row>
    <row r="2614" spans="1:8">
      <c r="A2614" s="183" t="s">
        <v>13147</v>
      </c>
      <c r="C2614" s="183">
        <v>62750</v>
      </c>
      <c r="H2614" s="183" t="s">
        <v>13148</v>
      </c>
    </row>
    <row r="2615" spans="1:8">
      <c r="A2615" s="183" t="s">
        <v>13145</v>
      </c>
      <c r="C2615" s="183">
        <v>36000</v>
      </c>
      <c r="H2615" s="183" t="s">
        <v>13149</v>
      </c>
    </row>
    <row r="2616" spans="1:8">
      <c r="A2616" s="183" t="s">
        <v>13147</v>
      </c>
      <c r="C2616" s="183">
        <v>5998</v>
      </c>
      <c r="H2616" s="183" t="s">
        <v>13150</v>
      </c>
    </row>
    <row r="2617" spans="1:8">
      <c r="A2617" s="183" t="s">
        <v>13147</v>
      </c>
      <c r="C2617" s="183">
        <v>27660</v>
      </c>
      <c r="H2617" s="183" t="s">
        <v>13151</v>
      </c>
    </row>
    <row r="2618" spans="1:8" ht="129.6">
      <c r="A2618" s="183" t="s">
        <v>13147</v>
      </c>
      <c r="C2618" s="183">
        <v>35000</v>
      </c>
      <c r="H2618" s="694" t="s">
        <v>13152</v>
      </c>
    </row>
    <row r="2619" spans="1:8">
      <c r="A2619" s="183" t="s">
        <v>13153</v>
      </c>
      <c r="E2619" s="206">
        <v>205</v>
      </c>
      <c r="F2619" s="206">
        <v>3873</v>
      </c>
      <c r="G2619" s="183" t="s">
        <v>12084</v>
      </c>
      <c r="H2619" s="183" t="s">
        <v>13154</v>
      </c>
    </row>
    <row r="2620" spans="1:8">
      <c r="A2620" s="183" t="s">
        <v>13153</v>
      </c>
      <c r="E2620" s="206">
        <v>215</v>
      </c>
      <c r="F2620" s="206">
        <v>3658</v>
      </c>
      <c r="G2620" s="183" t="s">
        <v>12084</v>
      </c>
      <c r="H2620" s="183" t="s">
        <v>13154</v>
      </c>
    </row>
    <row r="2621" spans="1:8">
      <c r="A2621" s="183" t="s">
        <v>13155</v>
      </c>
      <c r="E2621" s="206">
        <v>105</v>
      </c>
      <c r="F2621" s="206">
        <v>3553</v>
      </c>
      <c r="G2621" s="183" t="s">
        <v>12073</v>
      </c>
      <c r="H2621" s="183" t="s">
        <v>12127</v>
      </c>
    </row>
    <row r="2622" spans="1:8">
      <c r="A2622" s="183" t="s">
        <v>13156</v>
      </c>
      <c r="E2622" s="183">
        <v>1205</v>
      </c>
      <c r="F2622" s="183">
        <v>2348</v>
      </c>
      <c r="G2622" s="183" t="s">
        <v>12091</v>
      </c>
      <c r="H2622" s="183" t="s">
        <v>13157</v>
      </c>
    </row>
    <row r="2623" spans="1:8">
      <c r="A2623" s="183" t="s">
        <v>13158</v>
      </c>
      <c r="E2623" s="183">
        <v>35</v>
      </c>
      <c r="F2623" s="183">
        <v>2313</v>
      </c>
      <c r="G2623" s="183" t="s">
        <v>12104</v>
      </c>
      <c r="H2623" s="183" t="s">
        <v>13159</v>
      </c>
    </row>
    <row r="2624" spans="1:8">
      <c r="A2624" s="183" t="s">
        <v>13160</v>
      </c>
      <c r="E2624" s="206">
        <v>18</v>
      </c>
      <c r="F2624" s="206">
        <v>2295</v>
      </c>
      <c r="G2624" s="183" t="s">
        <v>12073</v>
      </c>
      <c r="H2624" s="183" t="s">
        <v>13161</v>
      </c>
    </row>
    <row r="2625" spans="1:8">
      <c r="A2625" s="183" t="s">
        <v>13162</v>
      </c>
      <c r="C2625" s="183">
        <v>17000</v>
      </c>
      <c r="H2625" s="183" t="s">
        <v>13163</v>
      </c>
    </row>
    <row r="2626" spans="1:8">
      <c r="A2626" s="183" t="s">
        <v>13164</v>
      </c>
      <c r="E2626" s="183">
        <v>35</v>
      </c>
      <c r="F2626" s="183">
        <v>2260</v>
      </c>
      <c r="G2626" s="183" t="s">
        <v>12104</v>
      </c>
      <c r="H2626" s="183" t="s">
        <v>13165</v>
      </c>
    </row>
    <row r="2627" spans="1:8">
      <c r="A2627" s="183" t="s">
        <v>13166</v>
      </c>
      <c r="C2627" s="183">
        <v>25318</v>
      </c>
      <c r="H2627" s="183" t="s">
        <v>13167</v>
      </c>
    </row>
    <row r="2628" spans="1:8">
      <c r="A2628" s="183" t="s">
        <v>13166</v>
      </c>
      <c r="C2628" s="183">
        <v>61326</v>
      </c>
      <c r="H2628" s="183" t="s">
        <v>13168</v>
      </c>
    </row>
    <row r="2629" spans="1:8">
      <c r="A2629" s="183" t="s">
        <v>13166</v>
      </c>
      <c r="C2629" s="183">
        <v>11956</v>
      </c>
      <c r="H2629" s="183" t="s">
        <v>13169</v>
      </c>
    </row>
    <row r="2630" spans="1:8">
      <c r="A2630" s="183" t="s">
        <v>13166</v>
      </c>
      <c r="E2630" s="206">
        <v>110</v>
      </c>
      <c r="F2630" s="206">
        <v>2150</v>
      </c>
      <c r="G2630" s="183" t="s">
        <v>12084</v>
      </c>
      <c r="H2630" s="183" t="s">
        <v>12588</v>
      </c>
    </row>
    <row r="2631" spans="1:8">
      <c r="A2631" s="183" t="s">
        <v>13166</v>
      </c>
      <c r="E2631" s="206">
        <v>100</v>
      </c>
      <c r="F2631" s="206">
        <v>2050</v>
      </c>
      <c r="G2631" s="183" t="s">
        <v>12084</v>
      </c>
      <c r="H2631" s="183" t="s">
        <v>12588</v>
      </c>
    </row>
    <row r="2632" spans="1:8">
      <c r="A2632" s="183" t="s">
        <v>13170</v>
      </c>
      <c r="C2632" s="183">
        <v>8608</v>
      </c>
      <c r="H2632" s="183" t="s">
        <v>13171</v>
      </c>
    </row>
    <row r="2633" spans="1:8">
      <c r="A2633" s="183" t="s">
        <v>13172</v>
      </c>
      <c r="C2633" s="183">
        <v>5000</v>
      </c>
      <c r="H2633" s="183" t="s">
        <v>11467</v>
      </c>
    </row>
    <row r="2634" spans="1:8">
      <c r="A2634" s="183" t="s">
        <v>13172</v>
      </c>
      <c r="D2634" s="183">
        <v>5000</v>
      </c>
      <c r="F2634" s="183">
        <v>7050</v>
      </c>
      <c r="H2634" s="183" t="s">
        <v>12847</v>
      </c>
    </row>
    <row r="2635" spans="1:8">
      <c r="A2635" s="183" t="s">
        <v>13173</v>
      </c>
      <c r="E2635" s="206">
        <v>121</v>
      </c>
      <c r="F2635" s="206">
        <v>6929</v>
      </c>
      <c r="G2635" s="183" t="s">
        <v>11094</v>
      </c>
      <c r="H2635" s="183" t="s">
        <v>13174</v>
      </c>
    </row>
    <row r="2636" spans="1:8">
      <c r="A2636" s="183" t="s">
        <v>13173</v>
      </c>
      <c r="E2636" s="183">
        <v>1020</v>
      </c>
      <c r="F2636" s="183">
        <v>5909</v>
      </c>
      <c r="G2636" s="183" t="s">
        <v>12104</v>
      </c>
      <c r="H2636" s="183" t="s">
        <v>13175</v>
      </c>
    </row>
    <row r="2637" spans="1:8">
      <c r="A2637" s="183" t="s">
        <v>13176</v>
      </c>
      <c r="E2637" s="206">
        <v>375</v>
      </c>
      <c r="F2637" s="206">
        <v>5534</v>
      </c>
      <c r="G2637" s="183" t="s">
        <v>12084</v>
      </c>
      <c r="H2637" s="183" t="s">
        <v>11613</v>
      </c>
    </row>
    <row r="2638" spans="1:8">
      <c r="A2638" s="183" t="s">
        <v>13176</v>
      </c>
      <c r="E2638" s="206">
        <v>405</v>
      </c>
      <c r="F2638" s="206">
        <v>5129</v>
      </c>
      <c r="G2638" s="183" t="s">
        <v>12084</v>
      </c>
      <c r="H2638" s="183" t="s">
        <v>13177</v>
      </c>
    </row>
    <row r="2639" spans="1:8">
      <c r="A2639" s="183" t="s">
        <v>13178</v>
      </c>
      <c r="E2639" s="206">
        <v>120</v>
      </c>
      <c r="F2639" s="206">
        <v>5009</v>
      </c>
      <c r="G2639" s="183" t="s">
        <v>12084</v>
      </c>
      <c r="H2639" s="183" t="s">
        <v>12455</v>
      </c>
    </row>
    <row r="2640" spans="1:8">
      <c r="A2640" s="183" t="s">
        <v>13179</v>
      </c>
      <c r="E2640" s="206">
        <v>235</v>
      </c>
      <c r="F2640" s="206">
        <v>4774</v>
      </c>
      <c r="G2640" s="183" t="s">
        <v>12084</v>
      </c>
      <c r="H2640" s="183" t="s">
        <v>13180</v>
      </c>
    </row>
    <row r="2641" spans="1:8">
      <c r="A2641" s="183" t="s">
        <v>13179</v>
      </c>
      <c r="E2641" s="206">
        <v>165</v>
      </c>
      <c r="F2641" s="206">
        <v>4609</v>
      </c>
      <c r="G2641" s="183" t="s">
        <v>12084</v>
      </c>
      <c r="H2641" s="183" t="s">
        <v>12455</v>
      </c>
    </row>
    <row r="2642" spans="1:8">
      <c r="E2642" s="206"/>
      <c r="F2642" s="206"/>
      <c r="H2642" s="696" t="s">
        <v>13181</v>
      </c>
    </row>
    <row r="2643" spans="1:8">
      <c r="A2643" s="183" t="s">
        <v>13182</v>
      </c>
      <c r="E2643" s="206">
        <v>1205</v>
      </c>
      <c r="F2643" s="206">
        <v>3404</v>
      </c>
      <c r="G2643" s="183" t="s">
        <v>12091</v>
      </c>
      <c r="H2643" s="183" t="s">
        <v>13183</v>
      </c>
    </row>
    <row r="2644" spans="1:8">
      <c r="A2644" s="183" t="s">
        <v>13182</v>
      </c>
      <c r="E2644" s="206">
        <v>187</v>
      </c>
      <c r="F2644" s="206">
        <v>3217</v>
      </c>
      <c r="G2644" s="206" t="s">
        <v>12097</v>
      </c>
      <c r="H2644" s="183" t="s">
        <v>13184</v>
      </c>
    </row>
    <row r="2645" spans="1:8">
      <c r="A2645" s="183" t="s">
        <v>13185</v>
      </c>
      <c r="E2645" s="206">
        <v>280</v>
      </c>
      <c r="F2645" s="206">
        <v>2937</v>
      </c>
      <c r="G2645" s="183" t="s">
        <v>12084</v>
      </c>
      <c r="H2645" s="183" t="s">
        <v>11613</v>
      </c>
    </row>
    <row r="2646" spans="1:8">
      <c r="A2646" s="183" t="s">
        <v>13185</v>
      </c>
      <c r="E2646" s="206">
        <v>275</v>
      </c>
      <c r="F2646" s="206">
        <v>2662</v>
      </c>
      <c r="G2646" s="183" t="s">
        <v>12084</v>
      </c>
      <c r="H2646" s="183" t="s">
        <v>13186</v>
      </c>
    </row>
    <row r="2647" spans="1:8">
      <c r="A2647" s="183" t="s">
        <v>13187</v>
      </c>
      <c r="E2647" s="206">
        <v>30</v>
      </c>
      <c r="F2647" s="206">
        <v>2632</v>
      </c>
      <c r="G2647" s="183" t="s">
        <v>12104</v>
      </c>
      <c r="H2647" s="183" t="s">
        <v>13188</v>
      </c>
    </row>
    <row r="2648" spans="1:8">
      <c r="A2648" s="183" t="s">
        <v>13189</v>
      </c>
      <c r="E2648" s="206">
        <v>30</v>
      </c>
      <c r="F2648" s="206">
        <v>2602</v>
      </c>
      <c r="G2648" s="183" t="s">
        <v>12104</v>
      </c>
      <c r="H2648" s="183" t="s">
        <v>13190</v>
      </c>
    </row>
    <row r="2649" spans="1:8" ht="32.4">
      <c r="A2649" s="183" t="s">
        <v>13191</v>
      </c>
      <c r="C2649" s="183">
        <v>50000</v>
      </c>
      <c r="H2649" s="694" t="s">
        <v>13192</v>
      </c>
    </row>
    <row r="2650" spans="1:8">
      <c r="A2650" s="183" t="s">
        <v>13193</v>
      </c>
      <c r="C2650" s="183">
        <v>17000</v>
      </c>
      <c r="H2650" s="183" t="s">
        <v>13194</v>
      </c>
    </row>
    <row r="2651" spans="1:8">
      <c r="A2651" s="183" t="s">
        <v>13195</v>
      </c>
      <c r="E2651" s="183">
        <v>149</v>
      </c>
      <c r="F2651" s="206">
        <v>2453</v>
      </c>
      <c r="G2651" s="183" t="s">
        <v>12622</v>
      </c>
      <c r="H2651" s="183" t="s">
        <v>12623</v>
      </c>
    </row>
    <row r="2652" spans="1:8">
      <c r="A2652" s="183" t="s">
        <v>13196</v>
      </c>
      <c r="E2652" s="206">
        <v>5</v>
      </c>
      <c r="F2652" s="206">
        <v>2448</v>
      </c>
      <c r="G2652" s="183" t="s">
        <v>12073</v>
      </c>
      <c r="H2652" s="183" t="s">
        <v>13197</v>
      </c>
    </row>
    <row r="2653" spans="1:8">
      <c r="A2653" s="183" t="s">
        <v>13198</v>
      </c>
      <c r="D2653" s="183">
        <v>5000</v>
      </c>
      <c r="E2653" s="206"/>
      <c r="F2653" s="206">
        <v>7448</v>
      </c>
      <c r="H2653" s="183" t="s">
        <v>11467</v>
      </c>
    </row>
    <row r="2654" spans="1:8">
      <c r="A2654" s="183" t="s">
        <v>13198</v>
      </c>
      <c r="E2654" s="183">
        <v>1300</v>
      </c>
      <c r="F2654" s="206">
        <v>6148</v>
      </c>
      <c r="H2654" s="183" t="s">
        <v>13199</v>
      </c>
    </row>
    <row r="2655" spans="1:8">
      <c r="A2655" s="183" t="s">
        <v>13198</v>
      </c>
      <c r="E2655" s="183">
        <v>900</v>
      </c>
      <c r="F2655" s="206">
        <v>5248</v>
      </c>
      <c r="H2655" s="183" t="s">
        <v>13200</v>
      </c>
    </row>
    <row r="2656" spans="1:8">
      <c r="A2656" s="183" t="s">
        <v>13198</v>
      </c>
      <c r="E2656" s="183">
        <v>500</v>
      </c>
      <c r="F2656" s="206">
        <v>4748</v>
      </c>
      <c r="H2656" s="183" t="s">
        <v>13201</v>
      </c>
    </row>
    <row r="2657" spans="1:8">
      <c r="A2657" s="183" t="s">
        <v>13196</v>
      </c>
      <c r="E2657" s="206">
        <v>110</v>
      </c>
      <c r="F2657" s="206">
        <v>4638</v>
      </c>
      <c r="G2657" s="183" t="s">
        <v>12084</v>
      </c>
      <c r="H2657" s="183" t="s">
        <v>13202</v>
      </c>
    </row>
    <row r="2658" spans="1:8">
      <c r="A2658" s="183" t="s">
        <v>13198</v>
      </c>
      <c r="E2658" s="206">
        <v>95</v>
      </c>
      <c r="F2658" s="206">
        <v>4543</v>
      </c>
      <c r="G2658" s="183" t="s">
        <v>12084</v>
      </c>
      <c r="H2658" s="183" t="s">
        <v>13203</v>
      </c>
    </row>
    <row r="2659" spans="1:8">
      <c r="A2659" s="183" t="s">
        <v>13204</v>
      </c>
      <c r="E2659" s="206">
        <v>110</v>
      </c>
      <c r="F2659" s="206">
        <v>4433</v>
      </c>
      <c r="G2659" s="183" t="s">
        <v>12084</v>
      </c>
      <c r="H2659" s="183" t="s">
        <v>13205</v>
      </c>
    </row>
    <row r="2660" spans="1:8">
      <c r="A2660" s="183" t="s">
        <v>13206</v>
      </c>
      <c r="E2660" s="206">
        <v>121</v>
      </c>
      <c r="F2660" s="206">
        <v>4312</v>
      </c>
      <c r="G2660" s="183" t="s">
        <v>12104</v>
      </c>
      <c r="H2660" s="183" t="s">
        <v>13207</v>
      </c>
    </row>
    <row r="2661" spans="1:8">
      <c r="A2661" s="183" t="s">
        <v>13208</v>
      </c>
      <c r="C2661" s="183">
        <v>41609</v>
      </c>
      <c r="H2661" s="183" t="s">
        <v>13209</v>
      </c>
    </row>
    <row r="2662" spans="1:8">
      <c r="A2662" s="183" t="s">
        <v>13210</v>
      </c>
      <c r="E2662" s="183">
        <v>220</v>
      </c>
      <c r="F2662" s="206">
        <v>4092</v>
      </c>
      <c r="G2662" s="183" t="s">
        <v>12748</v>
      </c>
      <c r="H2662" s="183" t="s">
        <v>13211</v>
      </c>
    </row>
    <row r="2663" spans="1:8">
      <c r="A2663" s="183" t="s">
        <v>13212</v>
      </c>
      <c r="E2663" s="183">
        <v>300</v>
      </c>
      <c r="F2663" s="183">
        <v>3792</v>
      </c>
      <c r="G2663" s="183" t="s">
        <v>13213</v>
      </c>
      <c r="H2663" s="183" t="s">
        <v>13214</v>
      </c>
    </row>
    <row r="2664" spans="1:8">
      <c r="A2664" s="183" t="s">
        <v>13215</v>
      </c>
      <c r="E2664" s="206">
        <v>200</v>
      </c>
      <c r="F2664" s="206">
        <v>3592</v>
      </c>
      <c r="G2664" s="183" t="s">
        <v>12084</v>
      </c>
      <c r="H2664" s="183" t="s">
        <v>13216</v>
      </c>
    </row>
    <row r="2665" spans="1:8">
      <c r="A2665" s="183" t="s">
        <v>13215</v>
      </c>
      <c r="E2665" s="206">
        <v>280</v>
      </c>
      <c r="F2665" s="206">
        <v>3312</v>
      </c>
      <c r="G2665" s="183" t="s">
        <v>12084</v>
      </c>
      <c r="H2665" s="183" t="s">
        <v>13217</v>
      </c>
    </row>
    <row r="2666" spans="1:8">
      <c r="A2666" s="183" t="s">
        <v>13215</v>
      </c>
      <c r="E2666" s="206">
        <v>1205</v>
      </c>
      <c r="F2666" s="206">
        <v>2107</v>
      </c>
      <c r="G2666" s="183" t="s">
        <v>12091</v>
      </c>
      <c r="H2666" s="183" t="s">
        <v>13218</v>
      </c>
    </row>
    <row r="2667" spans="1:8">
      <c r="A2667" s="183" t="s">
        <v>13219</v>
      </c>
      <c r="E2667" s="206">
        <v>18</v>
      </c>
      <c r="F2667" s="206">
        <v>2089</v>
      </c>
      <c r="G2667" s="183" t="s">
        <v>12073</v>
      </c>
      <c r="H2667" s="183" t="s">
        <v>13220</v>
      </c>
    </row>
    <row r="2668" spans="1:8">
      <c r="A2668" s="183" t="s">
        <v>13219</v>
      </c>
      <c r="E2668" s="206">
        <v>248</v>
      </c>
      <c r="F2668" s="206">
        <v>1841</v>
      </c>
      <c r="G2668" s="183" t="s">
        <v>12122</v>
      </c>
      <c r="H2668" s="206" t="s">
        <v>13019</v>
      </c>
    </row>
    <row r="2669" spans="1:8">
      <c r="A2669" s="183" t="s">
        <v>13219</v>
      </c>
      <c r="E2669" s="206">
        <v>32</v>
      </c>
      <c r="F2669" s="206">
        <v>1809</v>
      </c>
      <c r="G2669" s="183" t="s">
        <v>12084</v>
      </c>
      <c r="H2669" s="183" t="s">
        <v>13221</v>
      </c>
    </row>
    <row r="2670" spans="1:8">
      <c r="A2670" s="183" t="s">
        <v>13222</v>
      </c>
      <c r="C2670" s="183">
        <v>17000</v>
      </c>
      <c r="H2670" s="183" t="s">
        <v>13223</v>
      </c>
    </row>
    <row r="2671" spans="1:8">
      <c r="A2671" s="183" t="s">
        <v>13224</v>
      </c>
      <c r="C2671" s="183">
        <v>18613</v>
      </c>
      <c r="H2671" s="183" t="s">
        <v>13225</v>
      </c>
    </row>
    <row r="2672" spans="1:8">
      <c r="A2672" s="183" t="s">
        <v>13226</v>
      </c>
      <c r="C2672" s="183">
        <v>30723</v>
      </c>
      <c r="H2672" s="183" t="s">
        <v>13227</v>
      </c>
    </row>
    <row r="2673" spans="1:8">
      <c r="A2673" s="183" t="s">
        <v>13228</v>
      </c>
      <c r="C2673" s="183">
        <v>25318</v>
      </c>
      <c r="H2673" s="183" t="s">
        <v>13229</v>
      </c>
    </row>
    <row r="2674" spans="1:8">
      <c r="A2674" s="183" t="s">
        <v>13228</v>
      </c>
      <c r="C2674" s="183">
        <v>61326</v>
      </c>
      <c r="H2674" s="183" t="s">
        <v>13230</v>
      </c>
    </row>
    <row r="2675" spans="1:8">
      <c r="A2675" s="183" t="s">
        <v>13228</v>
      </c>
      <c r="C2675" s="183">
        <v>15000</v>
      </c>
      <c r="H2675" s="183" t="s">
        <v>13231</v>
      </c>
    </row>
    <row r="2676" spans="1:8">
      <c r="A2676" s="183" t="s">
        <v>13232</v>
      </c>
      <c r="E2676" s="183">
        <v>57</v>
      </c>
      <c r="F2676" s="206">
        <v>1752</v>
      </c>
      <c r="G2676" s="183" t="s">
        <v>12134</v>
      </c>
      <c r="H2676" s="183" t="s">
        <v>13233</v>
      </c>
    </row>
    <row r="2677" spans="1:8">
      <c r="A2677" s="183" t="s">
        <v>13234</v>
      </c>
      <c r="E2677" s="206">
        <v>45</v>
      </c>
      <c r="F2677" s="206">
        <v>1707</v>
      </c>
      <c r="G2677" s="183" t="s">
        <v>12104</v>
      </c>
      <c r="H2677" s="183" t="s">
        <v>13235</v>
      </c>
    </row>
    <row r="2678" spans="1:8">
      <c r="A2678" s="183" t="s">
        <v>13236</v>
      </c>
      <c r="E2678" s="206">
        <v>7</v>
      </c>
      <c r="F2678" s="206">
        <v>1700</v>
      </c>
      <c r="G2678" s="183" t="s">
        <v>12104</v>
      </c>
      <c r="H2678" s="183" t="s">
        <v>13237</v>
      </c>
    </row>
    <row r="2679" spans="1:8">
      <c r="A2679" s="183" t="s">
        <v>13238</v>
      </c>
      <c r="D2679" s="183">
        <v>5000</v>
      </c>
      <c r="E2679" s="206"/>
      <c r="F2679" s="206">
        <v>6700</v>
      </c>
      <c r="H2679" s="183" t="s">
        <v>11467</v>
      </c>
    </row>
    <row r="2680" spans="1:8">
      <c r="A2680" s="183" t="s">
        <v>13238</v>
      </c>
      <c r="E2680" s="206">
        <v>1205</v>
      </c>
      <c r="F2680" s="206">
        <v>5495</v>
      </c>
      <c r="G2680" s="183" t="s">
        <v>12091</v>
      </c>
      <c r="H2680" s="183" t="s">
        <v>13239</v>
      </c>
    </row>
    <row r="2681" spans="1:8">
      <c r="A2681" s="183" t="s">
        <v>13240</v>
      </c>
      <c r="E2681" s="206">
        <v>300</v>
      </c>
      <c r="F2681" s="206">
        <v>5195</v>
      </c>
      <c r="H2681" s="183" t="s">
        <v>13241</v>
      </c>
    </row>
    <row r="2682" spans="1:8">
      <c r="A2682" s="183" t="s">
        <v>13242</v>
      </c>
      <c r="E2682" s="206">
        <v>35</v>
      </c>
      <c r="F2682" s="206">
        <v>5160</v>
      </c>
      <c r="G2682" s="183" t="s">
        <v>12104</v>
      </c>
      <c r="H2682" s="183" t="s">
        <v>13243</v>
      </c>
    </row>
    <row r="2683" spans="1:8">
      <c r="A2683" s="183" t="s">
        <v>13244</v>
      </c>
      <c r="E2683" s="206">
        <v>35</v>
      </c>
      <c r="F2683" s="206">
        <v>5125</v>
      </c>
      <c r="G2683" s="183" t="s">
        <v>12104</v>
      </c>
      <c r="H2683" s="183" t="s">
        <v>13245</v>
      </c>
    </row>
    <row r="2684" spans="1:8">
      <c r="A2684" s="183" t="s">
        <v>13244</v>
      </c>
      <c r="E2684" s="206">
        <v>199</v>
      </c>
      <c r="F2684" s="206">
        <v>4926</v>
      </c>
      <c r="G2684" s="206" t="s">
        <v>13054</v>
      </c>
      <c r="H2684" s="183" t="s">
        <v>13246</v>
      </c>
    </row>
    <row r="2685" spans="1:8">
      <c r="A2685" s="183" t="s">
        <v>13244</v>
      </c>
      <c r="E2685" s="183">
        <v>264</v>
      </c>
      <c r="F2685" s="206">
        <v>4662</v>
      </c>
      <c r="G2685" s="183" t="s">
        <v>12134</v>
      </c>
      <c r="H2685" s="183" t="s">
        <v>13247</v>
      </c>
    </row>
    <row r="2686" spans="1:8">
      <c r="A2686" s="183" t="s">
        <v>13248</v>
      </c>
      <c r="E2686" s="206">
        <v>35</v>
      </c>
      <c r="F2686" s="206">
        <v>4627</v>
      </c>
      <c r="G2686" s="183" t="s">
        <v>12104</v>
      </c>
      <c r="H2686" s="183" t="s">
        <v>13249</v>
      </c>
    </row>
    <row r="2687" spans="1:8">
      <c r="A2687" s="183" t="s">
        <v>13250</v>
      </c>
      <c r="C2687" s="183">
        <v>17000</v>
      </c>
      <c r="H2687" s="183" t="s">
        <v>13251</v>
      </c>
    </row>
    <row r="2688" spans="1:8">
      <c r="A2688" s="183" t="s">
        <v>13252</v>
      </c>
      <c r="E2688" s="206">
        <v>250</v>
      </c>
      <c r="F2688" s="206">
        <v>4377</v>
      </c>
      <c r="G2688" s="183" t="s">
        <v>12084</v>
      </c>
      <c r="H2688" s="183" t="s">
        <v>11615</v>
      </c>
    </row>
    <row r="2689" spans="1:8">
      <c r="A2689" s="183" t="s">
        <v>13253</v>
      </c>
      <c r="E2689" s="206">
        <v>25</v>
      </c>
      <c r="F2689" s="206">
        <v>4352</v>
      </c>
      <c r="G2689" s="183" t="s">
        <v>12084</v>
      </c>
      <c r="H2689" s="183" t="s">
        <v>13254</v>
      </c>
    </row>
    <row r="2690" spans="1:8">
      <c r="A2690" s="183" t="s">
        <v>13255</v>
      </c>
      <c r="C2690" s="183">
        <v>25318</v>
      </c>
      <c r="H2690" s="183" t="s">
        <v>13256</v>
      </c>
    </row>
    <row r="2691" spans="1:8">
      <c r="A2691" s="183" t="s">
        <v>13255</v>
      </c>
      <c r="C2691" s="183">
        <v>61326</v>
      </c>
      <c r="H2691" s="183" t="s">
        <v>13257</v>
      </c>
    </row>
    <row r="2692" spans="1:8">
      <c r="A2692" s="183" t="s">
        <v>13255</v>
      </c>
      <c r="C2692" s="183">
        <v>34800</v>
      </c>
      <c r="H2692" s="183" t="s">
        <v>13258</v>
      </c>
    </row>
    <row r="2693" spans="1:8">
      <c r="A2693" s="183" t="s">
        <v>13255</v>
      </c>
      <c r="C2693" s="183">
        <v>2412</v>
      </c>
      <c r="H2693" s="183" t="s">
        <v>13259</v>
      </c>
    </row>
    <row r="2694" spans="1:8">
      <c r="A2694" s="183" t="s">
        <v>13255</v>
      </c>
      <c r="C2694" s="183">
        <v>10047</v>
      </c>
      <c r="H2694" s="183" t="s">
        <v>13260</v>
      </c>
    </row>
    <row r="2695" spans="1:8">
      <c r="A2695" s="183" t="s">
        <v>13261</v>
      </c>
      <c r="E2695" s="206">
        <v>32</v>
      </c>
      <c r="F2695" s="206">
        <v>4320</v>
      </c>
      <c r="G2695" s="183" t="s">
        <v>12084</v>
      </c>
      <c r="H2695" s="183" t="s">
        <v>13262</v>
      </c>
    </row>
    <row r="2696" spans="1:8">
      <c r="A2696" s="183" t="s">
        <v>13261</v>
      </c>
      <c r="E2696" s="206">
        <v>187</v>
      </c>
      <c r="F2696" s="206">
        <v>4133</v>
      </c>
      <c r="G2696" s="183" t="s">
        <v>12122</v>
      </c>
      <c r="H2696" s="183" t="s">
        <v>13263</v>
      </c>
    </row>
    <row r="2697" spans="1:8">
      <c r="A2697" s="183" t="s">
        <v>13261</v>
      </c>
      <c r="E2697" s="206">
        <v>155</v>
      </c>
      <c r="F2697" s="206">
        <v>3978</v>
      </c>
      <c r="G2697" s="183" t="s">
        <v>12707</v>
      </c>
      <c r="H2697" s="183" t="s">
        <v>13264</v>
      </c>
    </row>
    <row r="2698" spans="1:8">
      <c r="A2698" s="183" t="s">
        <v>13265</v>
      </c>
      <c r="E2698" s="206">
        <v>65</v>
      </c>
      <c r="F2698" s="206">
        <v>3913</v>
      </c>
      <c r="G2698" s="183" t="s">
        <v>12122</v>
      </c>
      <c r="H2698" s="183" t="s">
        <v>13264</v>
      </c>
    </row>
    <row r="2699" spans="1:8">
      <c r="A2699" s="183" t="s">
        <v>13266</v>
      </c>
      <c r="E2699" s="206">
        <v>100</v>
      </c>
      <c r="F2699" s="206">
        <v>3813</v>
      </c>
      <c r="G2699" s="183" t="s">
        <v>12084</v>
      </c>
      <c r="H2699" s="183" t="s">
        <v>13267</v>
      </c>
    </row>
    <row r="2700" spans="1:8">
      <c r="A2700" s="183" t="s">
        <v>13268</v>
      </c>
      <c r="C2700" s="183">
        <v>9250</v>
      </c>
      <c r="H2700" s="183" t="s">
        <v>13269</v>
      </c>
    </row>
    <row r="2701" spans="1:8">
      <c r="A2701" s="183" t="s">
        <v>13270</v>
      </c>
      <c r="E2701" s="206">
        <v>200</v>
      </c>
      <c r="F2701" s="206">
        <v>3613</v>
      </c>
      <c r="G2701" s="183" t="s">
        <v>12587</v>
      </c>
      <c r="H2701" s="183" t="s">
        <v>13271</v>
      </c>
    </row>
    <row r="2702" spans="1:8">
      <c r="A2702" s="183" t="s">
        <v>13272</v>
      </c>
      <c r="E2702" s="206">
        <v>195</v>
      </c>
      <c r="F2702" s="206">
        <v>3418</v>
      </c>
      <c r="G2702" s="183" t="s">
        <v>12084</v>
      </c>
      <c r="H2702" s="183" t="s">
        <v>13271</v>
      </c>
    </row>
    <row r="2703" spans="1:8">
      <c r="A2703" s="183" t="s">
        <v>13273</v>
      </c>
      <c r="E2703" s="206">
        <v>1205</v>
      </c>
      <c r="F2703" s="206">
        <v>2213</v>
      </c>
      <c r="G2703" s="183" t="s">
        <v>12091</v>
      </c>
      <c r="H2703" s="183" t="s">
        <v>13274</v>
      </c>
    </row>
    <row r="2704" spans="1:8">
      <c r="A2704" s="183" t="s">
        <v>13275</v>
      </c>
      <c r="C2704" s="183">
        <v>200030</v>
      </c>
      <c r="E2704" s="699"/>
      <c r="F2704" s="699"/>
      <c r="G2704" s="699"/>
      <c r="H2704" s="206" t="s">
        <v>12780</v>
      </c>
    </row>
    <row r="2705" spans="1:8">
      <c r="A2705" s="183" t="s">
        <v>13276</v>
      </c>
      <c r="E2705" s="206">
        <v>18</v>
      </c>
      <c r="F2705" s="206">
        <v>2195</v>
      </c>
      <c r="G2705" s="183" t="s">
        <v>12073</v>
      </c>
      <c r="H2705" s="183" t="s">
        <v>13277</v>
      </c>
    </row>
    <row r="2706" spans="1:8">
      <c r="A2706" s="183" t="s">
        <v>13275</v>
      </c>
      <c r="E2706" s="206">
        <v>200</v>
      </c>
      <c r="F2706" s="206">
        <v>1995</v>
      </c>
      <c r="G2706" s="183" t="s">
        <v>12587</v>
      </c>
      <c r="H2706" s="183" t="s">
        <v>13278</v>
      </c>
    </row>
    <row r="2707" spans="1:8">
      <c r="A2707" s="183" t="s">
        <v>13279</v>
      </c>
      <c r="C2707" s="183">
        <v>17000</v>
      </c>
      <c r="H2707" s="183" t="s">
        <v>13280</v>
      </c>
    </row>
    <row r="2708" spans="1:8">
      <c r="A2708" s="183" t="s">
        <v>13279</v>
      </c>
      <c r="E2708" s="206">
        <v>10</v>
      </c>
      <c r="F2708" s="206">
        <v>1985</v>
      </c>
      <c r="G2708" s="183" t="s">
        <v>11094</v>
      </c>
      <c r="H2708" s="183" t="s">
        <v>13281</v>
      </c>
    </row>
    <row r="2709" spans="1:8">
      <c r="A2709" s="183" t="s">
        <v>13282</v>
      </c>
      <c r="E2709" s="206">
        <v>305</v>
      </c>
      <c r="F2709" s="206">
        <v>1680</v>
      </c>
      <c r="G2709" s="183" t="s">
        <v>12084</v>
      </c>
      <c r="H2709" s="183" t="s">
        <v>13283</v>
      </c>
    </row>
    <row r="2710" spans="1:8">
      <c r="A2710" s="183" t="s">
        <v>13282</v>
      </c>
      <c r="E2710" s="206">
        <v>295</v>
      </c>
      <c r="F2710" s="206">
        <v>1385</v>
      </c>
      <c r="G2710" s="183" t="s">
        <v>12084</v>
      </c>
      <c r="H2710" s="183" t="s">
        <v>11698</v>
      </c>
    </row>
    <row r="2711" spans="1:8">
      <c r="A2711" s="183" t="s">
        <v>13284</v>
      </c>
      <c r="C2711" s="183">
        <v>25318</v>
      </c>
      <c r="H2711" s="183" t="s">
        <v>13285</v>
      </c>
    </row>
    <row r="2712" spans="1:8">
      <c r="A2712" s="183" t="s">
        <v>13284</v>
      </c>
      <c r="C2712" s="183">
        <v>61326</v>
      </c>
      <c r="H2712" s="183" t="s">
        <v>13286</v>
      </c>
    </row>
    <row r="2713" spans="1:8">
      <c r="A2713" s="183" t="s">
        <v>13287</v>
      </c>
      <c r="C2713" s="183">
        <v>8556</v>
      </c>
      <c r="H2713" s="183" t="s">
        <v>13288</v>
      </c>
    </row>
    <row r="2714" spans="1:8">
      <c r="A2714" s="183" t="s">
        <v>13289</v>
      </c>
      <c r="C2714" s="183">
        <v>33182</v>
      </c>
      <c r="H2714" s="183" t="s">
        <v>13290</v>
      </c>
    </row>
    <row r="2715" spans="1:8">
      <c r="A2715" s="183" t="s">
        <v>13289</v>
      </c>
      <c r="E2715" s="206">
        <v>50</v>
      </c>
      <c r="F2715" s="206">
        <v>1335</v>
      </c>
      <c r="G2715" s="183" t="s">
        <v>12104</v>
      </c>
      <c r="H2715" s="183" t="s">
        <v>13291</v>
      </c>
    </row>
    <row r="2716" spans="1:8" ht="97.2">
      <c r="A2716" s="183" t="s">
        <v>13292</v>
      </c>
      <c r="C2716" s="183">
        <v>20000</v>
      </c>
      <c r="E2716" s="206"/>
      <c r="F2716" s="206"/>
      <c r="H2716" s="697" t="s">
        <v>13293</v>
      </c>
    </row>
    <row r="2717" spans="1:8">
      <c r="A2717" s="183" t="s">
        <v>13294</v>
      </c>
      <c r="D2717" s="183">
        <v>5000</v>
      </c>
      <c r="E2717" s="206"/>
      <c r="F2717" s="206">
        <v>6335</v>
      </c>
      <c r="H2717" s="183" t="s">
        <v>12847</v>
      </c>
    </row>
    <row r="2718" spans="1:8">
      <c r="A2718" s="183" t="s">
        <v>13295</v>
      </c>
      <c r="E2718" s="206">
        <v>192</v>
      </c>
      <c r="F2718" s="206">
        <v>6143</v>
      </c>
      <c r="G2718" s="206" t="s">
        <v>12097</v>
      </c>
      <c r="H2718" s="183" t="s">
        <v>13296</v>
      </c>
    </row>
    <row r="2719" spans="1:8">
      <c r="A2719" s="183" t="s">
        <v>13297</v>
      </c>
      <c r="E2719" s="206">
        <v>1205</v>
      </c>
      <c r="F2719" s="206">
        <v>4938</v>
      </c>
      <c r="G2719" s="183" t="s">
        <v>12091</v>
      </c>
      <c r="H2719" s="183" t="s">
        <v>13298</v>
      </c>
    </row>
    <row r="2720" spans="1:8">
      <c r="A2720" s="183" t="s">
        <v>13299</v>
      </c>
      <c r="E2720" s="206">
        <v>330</v>
      </c>
      <c r="F2720" s="206">
        <v>4608</v>
      </c>
      <c r="G2720" s="183" t="s">
        <v>12084</v>
      </c>
      <c r="H2720" s="183" t="s">
        <v>13300</v>
      </c>
    </row>
    <row r="2721" spans="1:8">
      <c r="A2721" s="183" t="s">
        <v>13301</v>
      </c>
      <c r="E2721" s="206">
        <v>345</v>
      </c>
      <c r="F2721" s="206">
        <v>4263</v>
      </c>
      <c r="G2721" s="183" t="s">
        <v>12084</v>
      </c>
      <c r="H2721" s="183" t="s">
        <v>13300</v>
      </c>
    </row>
    <row r="2722" spans="1:8">
      <c r="A2722" s="183" t="s">
        <v>13302</v>
      </c>
      <c r="C2722" s="183">
        <v>1560</v>
      </c>
      <c r="H2722" s="183" t="s">
        <v>13303</v>
      </c>
    </row>
    <row r="2723" spans="1:8">
      <c r="A2723" s="183" t="s">
        <v>13302</v>
      </c>
      <c r="C2723" s="183">
        <v>12390</v>
      </c>
      <c r="H2723" s="183" t="s">
        <v>13304</v>
      </c>
    </row>
    <row r="2724" spans="1:8">
      <c r="A2724" s="183" t="s">
        <v>13305</v>
      </c>
      <c r="E2724" s="206">
        <v>36</v>
      </c>
      <c r="F2724" s="206">
        <v>4227</v>
      </c>
      <c r="G2724" s="183" t="s">
        <v>12134</v>
      </c>
      <c r="H2724" s="183" t="s">
        <v>13306</v>
      </c>
    </row>
    <row r="2725" spans="1:8">
      <c r="A2725" s="183" t="s">
        <v>13307</v>
      </c>
      <c r="E2725" s="183">
        <v>72</v>
      </c>
      <c r="F2725" s="183">
        <v>4155</v>
      </c>
      <c r="G2725" s="183" t="s">
        <v>12104</v>
      </c>
      <c r="H2725" s="183" t="s">
        <v>13308</v>
      </c>
    </row>
    <row r="2726" spans="1:8">
      <c r="A2726" s="183" t="s">
        <v>13261</v>
      </c>
      <c r="E2726" s="206">
        <v>840</v>
      </c>
      <c r="F2726" s="206">
        <v>3315</v>
      </c>
      <c r="G2726" s="183" t="s">
        <v>12122</v>
      </c>
      <c r="H2726" s="183" t="s">
        <v>13309</v>
      </c>
    </row>
    <row r="2727" spans="1:8">
      <c r="A2727" s="183" t="s">
        <v>13310</v>
      </c>
      <c r="E2727" s="183">
        <v>30</v>
      </c>
      <c r="F2727" s="206">
        <v>3285</v>
      </c>
      <c r="G2727" s="183" t="s">
        <v>12104</v>
      </c>
      <c r="H2727" s="183" t="s">
        <v>13311</v>
      </c>
    </row>
    <row r="2728" spans="1:8">
      <c r="A2728" s="183" t="s">
        <v>13312</v>
      </c>
      <c r="E2728" s="206">
        <v>1205</v>
      </c>
      <c r="F2728" s="206">
        <v>2080</v>
      </c>
      <c r="G2728" s="183" t="s">
        <v>12551</v>
      </c>
      <c r="H2728" s="183" t="s">
        <v>13313</v>
      </c>
    </row>
    <row r="2729" spans="1:8">
      <c r="A2729" s="183" t="s">
        <v>13314</v>
      </c>
      <c r="E2729" s="206">
        <v>57</v>
      </c>
      <c r="F2729" s="206">
        <v>2023</v>
      </c>
      <c r="G2729" s="183" t="s">
        <v>12134</v>
      </c>
      <c r="H2729" s="183" t="s">
        <v>13315</v>
      </c>
    </row>
    <row r="2730" spans="1:8">
      <c r="A2730" s="183" t="s">
        <v>13316</v>
      </c>
      <c r="E2730" s="183">
        <v>52</v>
      </c>
      <c r="F2730" s="206">
        <v>1971</v>
      </c>
      <c r="G2730" s="183" t="s">
        <v>12104</v>
      </c>
      <c r="H2730" s="183" t="s">
        <v>13317</v>
      </c>
    </row>
    <row r="2731" spans="1:8">
      <c r="A2731" s="183" t="s">
        <v>13316</v>
      </c>
      <c r="E2731" s="183">
        <v>250</v>
      </c>
      <c r="F2731" s="206">
        <v>1721</v>
      </c>
      <c r="G2731" s="183" t="s">
        <v>12104</v>
      </c>
      <c r="H2731" s="183" t="s">
        <v>13318</v>
      </c>
    </row>
    <row r="2732" spans="1:8">
      <c r="A2732" s="183" t="s">
        <v>13319</v>
      </c>
      <c r="E2732" s="183">
        <v>30</v>
      </c>
      <c r="F2732" s="206">
        <v>1691</v>
      </c>
      <c r="G2732" s="183" t="s">
        <v>12104</v>
      </c>
      <c r="H2732" s="183" t="s">
        <v>13320</v>
      </c>
    </row>
    <row r="2733" spans="1:8">
      <c r="A2733" s="183" t="s">
        <v>13319</v>
      </c>
      <c r="E2733" s="206">
        <v>18</v>
      </c>
      <c r="F2733" s="206">
        <v>1673</v>
      </c>
      <c r="G2733" s="183" t="s">
        <v>12622</v>
      </c>
      <c r="H2733" s="183" t="s">
        <v>13321</v>
      </c>
    </row>
    <row r="2734" spans="1:8">
      <c r="A2734" s="183" t="s">
        <v>13322</v>
      </c>
      <c r="C2734" s="183">
        <v>17000</v>
      </c>
      <c r="H2734" s="183" t="s">
        <v>13323</v>
      </c>
    </row>
    <row r="2735" spans="1:8">
      <c r="A2735" s="183" t="s">
        <v>13324</v>
      </c>
      <c r="C2735" s="183">
        <v>24508</v>
      </c>
      <c r="H2735" s="183" t="s">
        <v>13325</v>
      </c>
    </row>
    <row r="2736" spans="1:8">
      <c r="A2736" s="183" t="s">
        <v>13322</v>
      </c>
      <c r="E2736" s="183">
        <v>35</v>
      </c>
      <c r="F2736" s="206">
        <v>1638</v>
      </c>
      <c r="G2736" s="183" t="s">
        <v>11094</v>
      </c>
      <c r="H2736" s="183" t="s">
        <v>13326</v>
      </c>
    </row>
    <row r="2737" spans="1:8">
      <c r="A2737" s="183" t="s">
        <v>13327</v>
      </c>
      <c r="C2737" s="183">
        <v>11734</v>
      </c>
      <c r="H2737" s="183" t="s">
        <v>13328</v>
      </c>
    </row>
    <row r="2738" spans="1:8">
      <c r="A2738" s="183" t="s">
        <v>13329</v>
      </c>
      <c r="E2738" s="206">
        <v>270</v>
      </c>
      <c r="F2738" s="206">
        <v>1368</v>
      </c>
      <c r="G2738" s="183" t="s">
        <v>12084</v>
      </c>
      <c r="H2738" s="183" t="s">
        <v>13330</v>
      </c>
    </row>
    <row r="2739" spans="1:8">
      <c r="A2739" s="183" t="s">
        <v>13329</v>
      </c>
      <c r="E2739" s="206">
        <v>255</v>
      </c>
      <c r="F2739" s="206">
        <v>1113</v>
      </c>
      <c r="G2739" s="183" t="s">
        <v>12084</v>
      </c>
      <c r="H2739" s="183" t="s">
        <v>13330</v>
      </c>
    </row>
    <row r="2740" spans="1:8">
      <c r="A2740" s="183" t="s">
        <v>13331</v>
      </c>
      <c r="C2740" s="183">
        <v>30000</v>
      </c>
      <c r="E2740" s="206"/>
      <c r="F2740" s="206"/>
      <c r="H2740" s="183" t="s">
        <v>13332</v>
      </c>
    </row>
    <row r="2741" spans="1:8">
      <c r="A2741" s="183" t="s">
        <v>13331</v>
      </c>
      <c r="E2741" s="206">
        <v>410</v>
      </c>
      <c r="F2741" s="206">
        <v>703</v>
      </c>
      <c r="G2741" s="183" t="s">
        <v>12104</v>
      </c>
      <c r="H2741" s="183" t="s">
        <v>13333</v>
      </c>
    </row>
    <row r="2742" spans="1:8">
      <c r="A2742" s="183" t="s">
        <v>13334</v>
      </c>
      <c r="D2742" s="183">
        <v>5000</v>
      </c>
      <c r="E2742" s="206"/>
      <c r="F2742" s="206">
        <v>5703</v>
      </c>
      <c r="H2742" s="183" t="s">
        <v>11467</v>
      </c>
    </row>
    <row r="2743" spans="1:8">
      <c r="A2743" s="183" t="s">
        <v>13335</v>
      </c>
      <c r="E2743" s="206">
        <v>1205</v>
      </c>
      <c r="F2743" s="206">
        <v>4498</v>
      </c>
      <c r="G2743" s="183" t="s">
        <v>12551</v>
      </c>
      <c r="H2743" s="183" t="s">
        <v>13336</v>
      </c>
    </row>
    <row r="2744" spans="1:8">
      <c r="A2744" s="183" t="s">
        <v>13337</v>
      </c>
      <c r="E2744" s="206">
        <v>199</v>
      </c>
      <c r="F2744" s="206">
        <v>4299</v>
      </c>
      <c r="G2744" s="206" t="s">
        <v>12097</v>
      </c>
      <c r="H2744" s="183" t="s">
        <v>13338</v>
      </c>
    </row>
    <row r="2745" spans="1:8">
      <c r="A2745" s="183" t="s">
        <v>13339</v>
      </c>
      <c r="E2745" s="206">
        <v>255</v>
      </c>
      <c r="F2745" s="206">
        <v>4044</v>
      </c>
      <c r="G2745" s="183" t="s">
        <v>12084</v>
      </c>
      <c r="H2745" s="183" t="s">
        <v>13330</v>
      </c>
    </row>
    <row r="2746" spans="1:8">
      <c r="A2746" s="183" t="s">
        <v>13340</v>
      </c>
      <c r="E2746" s="206">
        <v>250</v>
      </c>
      <c r="F2746" s="206">
        <v>3794</v>
      </c>
      <c r="G2746" s="183" t="s">
        <v>12084</v>
      </c>
      <c r="H2746" s="183" t="s">
        <v>13330</v>
      </c>
    </row>
    <row r="2747" spans="1:8">
      <c r="A2747" s="183" t="s">
        <v>13341</v>
      </c>
      <c r="C2747" s="183">
        <v>17000</v>
      </c>
      <c r="H2747" s="183" t="s">
        <v>13342</v>
      </c>
    </row>
    <row r="2748" spans="1:8">
      <c r="A2748" s="183" t="s">
        <v>13343</v>
      </c>
      <c r="C2748" s="183">
        <v>230030</v>
      </c>
      <c r="E2748" s="699"/>
      <c r="F2748" s="699"/>
      <c r="G2748" s="699"/>
      <c r="H2748" s="206" t="s">
        <v>12780</v>
      </c>
    </row>
    <row r="2749" spans="1:8">
      <c r="A2749" s="183" t="s">
        <v>13343</v>
      </c>
      <c r="E2749" s="183">
        <v>300</v>
      </c>
      <c r="F2749" s="183">
        <v>3494</v>
      </c>
      <c r="G2749" s="183" t="s">
        <v>12548</v>
      </c>
      <c r="H2749" s="183" t="s">
        <v>13085</v>
      </c>
    </row>
    <row r="2750" spans="1:8">
      <c r="A2750" s="183" t="s">
        <v>13344</v>
      </c>
      <c r="C2750" s="183">
        <v>2221</v>
      </c>
      <c r="H2750" s="183" t="s">
        <v>13345</v>
      </c>
    </row>
    <row r="2751" spans="1:8">
      <c r="A2751" s="183" t="s">
        <v>13346</v>
      </c>
      <c r="C2751" s="183">
        <v>8886</v>
      </c>
      <c r="H2751" s="183" t="s">
        <v>13347</v>
      </c>
    </row>
    <row r="2752" spans="1:8">
      <c r="A2752" s="183" t="s">
        <v>13344</v>
      </c>
      <c r="C2752" s="183">
        <v>25318</v>
      </c>
      <c r="H2752" s="183" t="s">
        <v>13348</v>
      </c>
    </row>
    <row r="2753" spans="1:8">
      <c r="A2753" s="183" t="s">
        <v>13344</v>
      </c>
      <c r="C2753" s="183">
        <v>61326</v>
      </c>
      <c r="H2753" s="183" t="s">
        <v>13349</v>
      </c>
    </row>
    <row r="2754" spans="1:8">
      <c r="A2754" s="183" t="s">
        <v>13346</v>
      </c>
      <c r="C2754" s="183">
        <v>19000</v>
      </c>
      <c r="H2754" s="183" t="s">
        <v>13350</v>
      </c>
    </row>
    <row r="2755" spans="1:8">
      <c r="A2755" s="183" t="s">
        <v>13351</v>
      </c>
      <c r="E2755" s="206">
        <v>210</v>
      </c>
      <c r="F2755" s="206">
        <v>3284</v>
      </c>
      <c r="G2755" s="183" t="s">
        <v>12587</v>
      </c>
      <c r="H2755" s="183" t="s">
        <v>13352</v>
      </c>
    </row>
    <row r="2756" spans="1:8">
      <c r="A2756" s="183" t="s">
        <v>13351</v>
      </c>
      <c r="E2756" s="206">
        <v>190</v>
      </c>
      <c r="F2756" s="206">
        <v>3094</v>
      </c>
      <c r="G2756" s="183" t="s">
        <v>12084</v>
      </c>
      <c r="H2756" s="183" t="s">
        <v>13353</v>
      </c>
    </row>
    <row r="2757" spans="1:8">
      <c r="A2757" s="183" t="s">
        <v>13354</v>
      </c>
      <c r="E2757" s="183">
        <v>45</v>
      </c>
      <c r="F2757" s="206">
        <v>3049</v>
      </c>
      <c r="G2757" s="183" t="s">
        <v>12104</v>
      </c>
      <c r="H2757" s="183" t="s">
        <v>13355</v>
      </c>
    </row>
    <row r="2758" spans="1:8">
      <c r="A2758" s="183" t="s">
        <v>13356</v>
      </c>
      <c r="E2758" s="206">
        <v>145</v>
      </c>
      <c r="F2758" s="206">
        <v>2904</v>
      </c>
      <c r="G2758" s="183" t="s">
        <v>12084</v>
      </c>
      <c r="H2758" s="183" t="s">
        <v>13357</v>
      </c>
    </row>
    <row r="2759" spans="1:8">
      <c r="A2759" s="183" t="s">
        <v>13356</v>
      </c>
      <c r="E2759" s="206">
        <v>155</v>
      </c>
      <c r="F2759" s="206">
        <v>2749</v>
      </c>
      <c r="G2759" s="183" t="s">
        <v>12084</v>
      </c>
      <c r="H2759" s="183" t="s">
        <v>13357</v>
      </c>
    </row>
    <row r="2760" spans="1:8">
      <c r="A2760" s="183" t="s">
        <v>13358</v>
      </c>
      <c r="E2760" s="183">
        <v>25</v>
      </c>
      <c r="F2760" s="206">
        <v>2724</v>
      </c>
      <c r="G2760" s="183" t="s">
        <v>12104</v>
      </c>
      <c r="H2760" s="183" t="s">
        <v>13359</v>
      </c>
    </row>
    <row r="2761" spans="1:8">
      <c r="A2761" s="183" t="s">
        <v>13360</v>
      </c>
      <c r="E2761" s="183">
        <v>32</v>
      </c>
      <c r="F2761" s="206">
        <v>2692</v>
      </c>
      <c r="G2761" s="183" t="s">
        <v>12104</v>
      </c>
      <c r="H2761" s="183" t="s">
        <v>13361</v>
      </c>
    </row>
    <row r="2762" spans="1:8">
      <c r="A2762" s="183" t="s">
        <v>13362</v>
      </c>
      <c r="B2762" s="183">
        <v>50000</v>
      </c>
      <c r="F2762" s="206"/>
      <c r="H2762" s="183" t="s">
        <v>13363</v>
      </c>
    </row>
    <row r="2763" spans="1:8">
      <c r="A2763" s="183" t="s">
        <v>13364</v>
      </c>
      <c r="C2763" s="183">
        <v>130030</v>
      </c>
      <c r="E2763" s="699"/>
      <c r="F2763" s="699"/>
      <c r="G2763" s="699"/>
      <c r="H2763" s="206" t="s">
        <v>13365</v>
      </c>
    </row>
    <row r="2764" spans="1:8">
      <c r="A2764" s="183" t="s">
        <v>13366</v>
      </c>
      <c r="B2764" s="183">
        <v>130000</v>
      </c>
      <c r="E2764" s="699"/>
      <c r="F2764" s="699"/>
      <c r="G2764" s="699"/>
      <c r="H2764" s="206" t="s">
        <v>13367</v>
      </c>
    </row>
    <row r="2765" spans="1:8">
      <c r="A2765" s="183" t="s">
        <v>13368</v>
      </c>
      <c r="E2765" s="206">
        <v>1205</v>
      </c>
      <c r="F2765" s="206">
        <v>1487</v>
      </c>
      <c r="G2765" s="183" t="s">
        <v>12091</v>
      </c>
      <c r="H2765" s="183" t="s">
        <v>13369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13370</v>
      </c>
      <c r="C2767" s="183">
        <v>17000</v>
      </c>
      <c r="H2767" s="183" t="s">
        <v>13371</v>
      </c>
    </row>
    <row r="2768" spans="1:8">
      <c r="A2768" s="183" t="s">
        <v>3236</v>
      </c>
      <c r="C2768" s="183">
        <v>25318</v>
      </c>
      <c r="H2768" s="183" t="s">
        <v>13372</v>
      </c>
    </row>
    <row r="2769" spans="1:8">
      <c r="A2769" s="183" t="s">
        <v>3236</v>
      </c>
      <c r="C2769" s="183">
        <v>61326</v>
      </c>
      <c r="H2769" s="183" t="s">
        <v>13373</v>
      </c>
    </row>
    <row r="2770" spans="1:8">
      <c r="A2770" s="183" t="s">
        <v>3236</v>
      </c>
      <c r="C2770" s="183">
        <v>54000</v>
      </c>
      <c r="H2770" s="183" t="s">
        <v>13374</v>
      </c>
    </row>
    <row r="2771" spans="1:8">
      <c r="A2771" s="183" t="s">
        <v>3236</v>
      </c>
      <c r="C2771" s="183">
        <v>50000</v>
      </c>
      <c r="F2771" s="206"/>
      <c r="H2771" s="183" t="s">
        <v>13375</v>
      </c>
    </row>
    <row r="2772" spans="1:8">
      <c r="A2772" s="183" t="s">
        <v>3236</v>
      </c>
      <c r="C2772" s="183">
        <v>3400</v>
      </c>
      <c r="H2772" s="183" t="s">
        <v>13376</v>
      </c>
    </row>
    <row r="2773" spans="1:8">
      <c r="A2773" s="183" t="s">
        <v>3236</v>
      </c>
      <c r="C2773" s="183">
        <v>5976</v>
      </c>
      <c r="H2773" s="183" t="s">
        <v>13377</v>
      </c>
    </row>
    <row r="2774" spans="1:8">
      <c r="A2774" s="183" t="s">
        <v>4433</v>
      </c>
      <c r="E2774" s="206">
        <v>18</v>
      </c>
      <c r="F2774" s="206">
        <v>1469</v>
      </c>
      <c r="G2774" s="183" t="s">
        <v>12073</v>
      </c>
      <c r="H2774" s="183" t="s">
        <v>13378</v>
      </c>
    </row>
    <row r="2775" spans="1:8">
      <c r="A2775" s="183" t="s">
        <v>13379</v>
      </c>
      <c r="C2775" s="183">
        <v>32615</v>
      </c>
      <c r="H2775" s="183" t="s">
        <v>13380</v>
      </c>
    </row>
    <row r="2776" spans="1:8">
      <c r="A2776" s="183" t="s">
        <v>13379</v>
      </c>
      <c r="C2776" s="183">
        <v>38571</v>
      </c>
      <c r="H2776" s="183" t="s">
        <v>13381</v>
      </c>
    </row>
    <row r="2777" spans="1:8">
      <c r="A2777" s="183" t="s">
        <v>13382</v>
      </c>
      <c r="E2777" s="183">
        <v>92</v>
      </c>
      <c r="F2777" s="183">
        <v>1377</v>
      </c>
      <c r="G2777" s="183" t="s">
        <v>12084</v>
      </c>
      <c r="H2777" s="183" t="s">
        <v>13006</v>
      </c>
    </row>
    <row r="2778" spans="1:8">
      <c r="A2778" s="183" t="s">
        <v>13383</v>
      </c>
      <c r="E2778" s="183">
        <v>70</v>
      </c>
      <c r="F2778" s="206">
        <v>1307</v>
      </c>
      <c r="G2778" s="183" t="s">
        <v>12104</v>
      </c>
      <c r="H2778" s="183" t="s">
        <v>13384</v>
      </c>
    </row>
    <row r="2779" spans="1:8">
      <c r="A2779" s="183" t="s">
        <v>13383</v>
      </c>
      <c r="E2779" s="183">
        <v>115</v>
      </c>
      <c r="F2779" s="206">
        <v>1192</v>
      </c>
      <c r="G2779" s="183" t="s">
        <v>12122</v>
      </c>
      <c r="H2779" s="183" t="s">
        <v>13385</v>
      </c>
    </row>
    <row r="2780" spans="1:8">
      <c r="A2780" s="183" t="s">
        <v>13386</v>
      </c>
      <c r="D2780" s="183">
        <v>5000</v>
      </c>
      <c r="E2780" s="206"/>
      <c r="F2780" s="206">
        <v>6192</v>
      </c>
      <c r="H2780" s="183" t="s">
        <v>11467</v>
      </c>
    </row>
    <row r="2781" spans="1:8">
      <c r="A2781" s="183" t="s">
        <v>13387</v>
      </c>
      <c r="E2781" s="206">
        <v>1205</v>
      </c>
      <c r="F2781" s="206">
        <v>4987</v>
      </c>
      <c r="G2781" s="183" t="s">
        <v>12091</v>
      </c>
      <c r="H2781" s="183" t="s">
        <v>13388</v>
      </c>
    </row>
    <row r="2782" spans="1:8">
      <c r="A2782" s="183" t="s">
        <v>13387</v>
      </c>
      <c r="E2782" s="183">
        <v>74</v>
      </c>
      <c r="F2782" s="206">
        <v>4913</v>
      </c>
      <c r="G2782" s="183" t="s">
        <v>12104</v>
      </c>
      <c r="H2782" s="183" t="s">
        <v>13389</v>
      </c>
    </row>
    <row r="2783" spans="1:8">
      <c r="A2783" s="183" t="s">
        <v>13390</v>
      </c>
      <c r="E2783" s="206">
        <v>199</v>
      </c>
      <c r="F2783" s="206">
        <v>4714</v>
      </c>
      <c r="G2783" s="206" t="s">
        <v>13054</v>
      </c>
      <c r="H2783" s="183" t="s">
        <v>13338</v>
      </c>
    </row>
    <row r="2784" spans="1:8">
      <c r="E2784" s="206"/>
      <c r="F2784" s="206"/>
      <c r="H2784" s="696" t="s">
        <v>12913</v>
      </c>
    </row>
    <row r="2785" spans="1:8">
      <c r="A2785" s="183" t="s">
        <v>13391</v>
      </c>
      <c r="E2785" s="183">
        <v>1960</v>
      </c>
      <c r="F2785" s="206">
        <v>2754</v>
      </c>
      <c r="G2785" s="183" t="s">
        <v>12707</v>
      </c>
      <c r="H2785" s="183" t="s">
        <v>13392</v>
      </c>
    </row>
    <row r="2786" spans="1:8">
      <c r="A2786" s="183" t="s">
        <v>13391</v>
      </c>
      <c r="E2786" s="206">
        <v>15</v>
      </c>
      <c r="F2786" s="206">
        <v>2739</v>
      </c>
      <c r="G2786" s="183" t="s">
        <v>12073</v>
      </c>
      <c r="H2786" s="183" t="s">
        <v>13393</v>
      </c>
    </row>
    <row r="2787" spans="1:8">
      <c r="A2787" s="183" t="s">
        <v>13394</v>
      </c>
      <c r="C2787" s="183">
        <v>25318</v>
      </c>
      <c r="H2787" s="183" t="s">
        <v>13395</v>
      </c>
    </row>
    <row r="2788" spans="1:8">
      <c r="A2788" s="183" t="s">
        <v>13396</v>
      </c>
      <c r="C2788" s="183">
        <v>61326</v>
      </c>
      <c r="H2788" s="183" t="s">
        <v>13397</v>
      </c>
    </row>
    <row r="2789" spans="1:8">
      <c r="A2789" s="183" t="s">
        <v>13394</v>
      </c>
      <c r="C2789" s="183">
        <v>40000</v>
      </c>
      <c r="H2789" s="183" t="s">
        <v>13398</v>
      </c>
    </row>
    <row r="2790" spans="1:8">
      <c r="A2790" s="183" t="s">
        <v>13394</v>
      </c>
      <c r="C2790" s="183">
        <v>423</v>
      </c>
      <c r="H2790" s="183" t="s">
        <v>13399</v>
      </c>
    </row>
    <row r="2791" spans="1:8" ht="48.6">
      <c r="A2791" s="183" t="s">
        <v>13400</v>
      </c>
      <c r="C2791" s="183">
        <v>18000</v>
      </c>
      <c r="E2791" s="206"/>
      <c r="F2791" s="206"/>
      <c r="H2791" s="694" t="s">
        <v>13401</v>
      </c>
    </row>
    <row r="2792" spans="1:8">
      <c r="A2792" s="183" t="s">
        <v>13402</v>
      </c>
      <c r="E2792" s="206">
        <v>18</v>
      </c>
      <c r="F2792" s="206">
        <v>2721</v>
      </c>
      <c r="G2792" s="183" t="s">
        <v>12073</v>
      </c>
      <c r="H2792" s="183" t="s">
        <v>13403</v>
      </c>
    </row>
    <row r="2793" spans="1:8">
      <c r="A2793" s="183" t="s">
        <v>13402</v>
      </c>
      <c r="E2793" s="206">
        <v>1205</v>
      </c>
      <c r="F2793" s="206">
        <v>1516</v>
      </c>
      <c r="G2793" s="183" t="s">
        <v>12091</v>
      </c>
      <c r="H2793" s="183" t="s">
        <v>13404</v>
      </c>
    </row>
    <row r="2794" spans="1:8">
      <c r="A2794" s="183" t="s">
        <v>13402</v>
      </c>
      <c r="E2794" s="206">
        <v>200</v>
      </c>
      <c r="F2794" s="206">
        <v>1316</v>
      </c>
      <c r="G2794" s="183" t="s">
        <v>12587</v>
      </c>
      <c r="H2794" s="183" t="s">
        <v>13278</v>
      </c>
    </row>
    <row r="2795" spans="1:8">
      <c r="A2795" s="183" t="s">
        <v>13405</v>
      </c>
      <c r="D2795" s="183">
        <v>5000</v>
      </c>
      <c r="E2795" s="206"/>
      <c r="F2795" s="206">
        <v>6316</v>
      </c>
      <c r="H2795" s="183" t="s">
        <v>11467</v>
      </c>
    </row>
    <row r="2796" spans="1:8">
      <c r="A2796" s="183" t="s">
        <v>13405</v>
      </c>
      <c r="E2796" s="183">
        <v>128</v>
      </c>
      <c r="F2796" s="206">
        <v>6188</v>
      </c>
      <c r="G2796" s="183" t="s">
        <v>12104</v>
      </c>
      <c r="H2796" s="183" t="s">
        <v>13406</v>
      </c>
    </row>
    <row r="2797" spans="1:8">
      <c r="A2797" s="183" t="s">
        <v>13407</v>
      </c>
      <c r="E2797" s="183">
        <v>520</v>
      </c>
      <c r="F2797" s="206">
        <v>5668</v>
      </c>
      <c r="G2797" s="183" t="s">
        <v>12104</v>
      </c>
      <c r="H2797" s="183" t="s">
        <v>13408</v>
      </c>
    </row>
    <row r="2798" spans="1:8">
      <c r="A2798" s="183" t="s">
        <v>13409</v>
      </c>
      <c r="C2798" s="183">
        <v>17000</v>
      </c>
      <c r="H2798" s="183" t="s">
        <v>13410</v>
      </c>
    </row>
    <row r="2799" spans="1:8">
      <c r="A2799" s="183" t="s">
        <v>13411</v>
      </c>
      <c r="C2799" s="183">
        <v>25318</v>
      </c>
      <c r="H2799" s="183" t="s">
        <v>13412</v>
      </c>
    </row>
    <row r="2800" spans="1:8">
      <c r="A2800" s="183" t="s">
        <v>13411</v>
      </c>
      <c r="C2800" s="183">
        <v>61326</v>
      </c>
      <c r="H2800" s="183" t="s">
        <v>13413</v>
      </c>
    </row>
    <row r="2801" spans="1:8">
      <c r="A2801" s="183" t="s">
        <v>13414</v>
      </c>
      <c r="C2801" s="183">
        <v>11328</v>
      </c>
      <c r="H2801" s="183" t="s">
        <v>13415</v>
      </c>
    </row>
    <row r="2802" spans="1:8">
      <c r="A2802" s="183" t="s">
        <v>13416</v>
      </c>
      <c r="C2802" s="183">
        <v>4080</v>
      </c>
      <c r="H2802" s="183" t="s">
        <v>13417</v>
      </c>
    </row>
    <row r="2803" spans="1:8">
      <c r="A2803" s="183" t="s">
        <v>13418</v>
      </c>
      <c r="C2803" s="183">
        <v>5059</v>
      </c>
      <c r="H2803" s="183" t="s">
        <v>13419</v>
      </c>
    </row>
    <row r="2804" spans="1:8">
      <c r="A2804" s="183" t="s">
        <v>13414</v>
      </c>
      <c r="E2804" s="206">
        <v>400</v>
      </c>
      <c r="F2804" s="206">
        <v>5268</v>
      </c>
      <c r="G2804" s="183" t="s">
        <v>12084</v>
      </c>
      <c r="H2804" s="183" t="s">
        <v>13420</v>
      </c>
    </row>
    <row r="2805" spans="1:8">
      <c r="A2805" s="183" t="s">
        <v>13414</v>
      </c>
      <c r="E2805" s="206">
        <v>430</v>
      </c>
      <c r="F2805" s="206">
        <v>4838</v>
      </c>
      <c r="G2805" s="183" t="s">
        <v>12084</v>
      </c>
      <c r="H2805" s="183" t="s">
        <v>13420</v>
      </c>
    </row>
    <row r="2806" spans="1:8">
      <c r="A2806" s="183" t="s">
        <v>13421</v>
      </c>
      <c r="E2806" s="206">
        <v>193</v>
      </c>
      <c r="F2806" s="206">
        <v>4645</v>
      </c>
      <c r="G2806" s="183" t="s">
        <v>12073</v>
      </c>
      <c r="H2806" s="183" t="s">
        <v>13422</v>
      </c>
    </row>
    <row r="2807" spans="1:8">
      <c r="A2807" s="183" t="s">
        <v>13423</v>
      </c>
      <c r="E2807" s="206">
        <v>265</v>
      </c>
      <c r="F2807" s="206">
        <v>4380</v>
      </c>
      <c r="G2807" s="183" t="s">
        <v>12084</v>
      </c>
      <c r="H2807" s="183" t="s">
        <v>13424</v>
      </c>
    </row>
    <row r="2808" spans="1:8">
      <c r="A2808" s="183" t="s">
        <v>13423</v>
      </c>
      <c r="E2808" s="206">
        <v>335</v>
      </c>
      <c r="F2808" s="206">
        <v>4045</v>
      </c>
      <c r="G2808" s="183" t="s">
        <v>12084</v>
      </c>
      <c r="H2808" s="183" t="s">
        <v>13424</v>
      </c>
    </row>
    <row r="2809" spans="1:8">
      <c r="A2809" s="183" t="s">
        <v>13425</v>
      </c>
      <c r="E2809" s="206">
        <v>1205</v>
      </c>
      <c r="F2809" s="206">
        <v>2840</v>
      </c>
      <c r="G2809" s="183" t="s">
        <v>12091</v>
      </c>
      <c r="H2809" s="183" t="s">
        <v>13426</v>
      </c>
    </row>
    <row r="2810" spans="1:8">
      <c r="A2810" s="183" t="s">
        <v>13425</v>
      </c>
      <c r="B2810" s="183">
        <v>70000</v>
      </c>
      <c r="E2810" s="699"/>
      <c r="F2810" s="699"/>
      <c r="G2810" s="699"/>
      <c r="H2810" s="206" t="s">
        <v>13367</v>
      </c>
    </row>
    <row r="2811" spans="1:8">
      <c r="A2811" s="183" t="s">
        <v>13427</v>
      </c>
      <c r="C2811" s="183">
        <v>17000</v>
      </c>
      <c r="H2811" s="183" t="s">
        <v>13428</v>
      </c>
    </row>
    <row r="2812" spans="1:8">
      <c r="A2812" s="183" t="s">
        <v>13429</v>
      </c>
      <c r="C2812" s="183">
        <v>25318</v>
      </c>
      <c r="H2812" s="183" t="s">
        <v>13430</v>
      </c>
    </row>
    <row r="2813" spans="1:8">
      <c r="A2813" s="183" t="s">
        <v>13427</v>
      </c>
      <c r="C2813" s="183">
        <v>61326</v>
      </c>
      <c r="H2813" s="183" t="s">
        <v>13431</v>
      </c>
    </row>
    <row r="2814" spans="1:8">
      <c r="A2814" s="183" t="s">
        <v>13427</v>
      </c>
      <c r="C2814" s="183">
        <v>15000</v>
      </c>
      <c r="H2814" s="183" t="s">
        <v>13432</v>
      </c>
    </row>
    <row r="2815" spans="1:8">
      <c r="A2815" s="183" t="s">
        <v>13433</v>
      </c>
      <c r="C2815" s="183">
        <v>19161</v>
      </c>
      <c r="H2815" s="183" t="s">
        <v>13434</v>
      </c>
    </row>
    <row r="2816" spans="1:8">
      <c r="A2816" s="183" t="s">
        <v>13435</v>
      </c>
      <c r="E2816" s="206">
        <v>209</v>
      </c>
      <c r="F2816" s="206">
        <v>2631</v>
      </c>
      <c r="G2816" s="206" t="s">
        <v>12097</v>
      </c>
      <c r="H2816" s="183" t="s">
        <v>13436</v>
      </c>
    </row>
    <row r="2817" spans="1:8">
      <c r="A2817" s="183" t="s">
        <v>13437</v>
      </c>
      <c r="C2817" s="183">
        <v>1000</v>
      </c>
      <c r="H2817" s="183" t="s">
        <v>13438</v>
      </c>
    </row>
    <row r="2818" spans="1:8" ht="64.8">
      <c r="A2818" s="183" t="s">
        <v>13439</v>
      </c>
      <c r="C2818" s="183">
        <v>18000</v>
      </c>
      <c r="E2818" s="206"/>
      <c r="F2818" s="206"/>
      <c r="H2818" s="694" t="s">
        <v>13440</v>
      </c>
    </row>
    <row r="2819" spans="1:8">
      <c r="A2819" s="183" t="s">
        <v>13441</v>
      </c>
      <c r="E2819" s="206">
        <v>340</v>
      </c>
      <c r="F2819" s="206">
        <v>2291</v>
      </c>
      <c r="G2819" s="183" t="s">
        <v>12084</v>
      </c>
      <c r="H2819" s="183" t="s">
        <v>13442</v>
      </c>
    </row>
    <row r="2820" spans="1:8">
      <c r="A2820" s="183" t="s">
        <v>13441</v>
      </c>
      <c r="E2820" s="206">
        <v>350</v>
      </c>
      <c r="F2820" s="206">
        <v>1941</v>
      </c>
      <c r="G2820" s="183" t="s">
        <v>12084</v>
      </c>
      <c r="H2820" s="183" t="s">
        <v>13442</v>
      </c>
    </row>
    <row r="2821" spans="1:8">
      <c r="A2821" s="183" t="s">
        <v>13443</v>
      </c>
      <c r="E2821" s="206">
        <v>415</v>
      </c>
      <c r="F2821" s="206">
        <v>1526</v>
      </c>
      <c r="G2821" s="183" t="s">
        <v>12084</v>
      </c>
      <c r="H2821" s="183" t="s">
        <v>13444</v>
      </c>
    </row>
    <row r="2822" spans="1:8">
      <c r="A2822" s="183" t="s">
        <v>13443</v>
      </c>
      <c r="E2822" s="206">
        <v>380</v>
      </c>
      <c r="F2822" s="206">
        <v>1146</v>
      </c>
      <c r="G2822" s="183" t="s">
        <v>12084</v>
      </c>
      <c r="H2822" s="183" t="s">
        <v>13444</v>
      </c>
    </row>
    <row r="2823" spans="1:8">
      <c r="A2823" s="183" t="s">
        <v>13445</v>
      </c>
      <c r="E2823" s="206">
        <v>18</v>
      </c>
      <c r="F2823" s="206">
        <v>1128</v>
      </c>
      <c r="G2823" s="183" t="s">
        <v>12073</v>
      </c>
      <c r="H2823" s="183" t="s">
        <v>13446</v>
      </c>
    </row>
    <row r="2824" spans="1:8">
      <c r="A2824" s="183" t="s">
        <v>13447</v>
      </c>
      <c r="D2824" s="183">
        <v>5000</v>
      </c>
      <c r="E2824" s="206"/>
      <c r="F2824" s="206">
        <v>6128</v>
      </c>
      <c r="H2824" s="183" t="s">
        <v>11467</v>
      </c>
    </row>
    <row r="2825" spans="1:8">
      <c r="A2825" s="183" t="s">
        <v>13447</v>
      </c>
      <c r="E2825" s="206">
        <v>121</v>
      </c>
      <c r="F2825" s="206">
        <v>6007</v>
      </c>
      <c r="G2825" s="183" t="s">
        <v>12104</v>
      </c>
      <c r="H2825" s="183" t="s">
        <v>13174</v>
      </c>
    </row>
    <row r="2826" spans="1:8">
      <c r="A2826" s="183" t="s">
        <v>13448</v>
      </c>
      <c r="E2826" s="206">
        <v>1205</v>
      </c>
      <c r="F2826" s="206">
        <v>4802</v>
      </c>
      <c r="G2826" s="183" t="s">
        <v>12551</v>
      </c>
      <c r="H2826" s="183" t="s">
        <v>13449</v>
      </c>
    </row>
    <row r="2827" spans="1:8">
      <c r="A2827" s="183" t="s">
        <v>13450</v>
      </c>
      <c r="C2827" s="183">
        <v>17000</v>
      </c>
      <c r="H2827" s="183" t="s">
        <v>13451</v>
      </c>
    </row>
    <row r="2828" spans="1:8">
      <c r="A2828" s="183" t="s">
        <v>13450</v>
      </c>
      <c r="C2828" s="183">
        <v>9913</v>
      </c>
      <c r="H2828" s="183" t="s">
        <v>13452</v>
      </c>
    </row>
    <row r="2829" spans="1:8">
      <c r="A2829" s="183" t="s">
        <v>13453</v>
      </c>
      <c r="E2829" s="206">
        <v>120</v>
      </c>
      <c r="F2829" s="206">
        <v>4682</v>
      </c>
      <c r="G2829" s="183" t="s">
        <v>12134</v>
      </c>
      <c r="H2829" s="183" t="s">
        <v>13454</v>
      </c>
    </row>
    <row r="2830" spans="1:8">
      <c r="A2830" s="183" t="s">
        <v>13455</v>
      </c>
      <c r="E2830" s="206">
        <v>192</v>
      </c>
      <c r="F2830" s="206">
        <v>4490</v>
      </c>
      <c r="G2830" s="183" t="s">
        <v>12134</v>
      </c>
      <c r="H2830" s="183" t="s">
        <v>13456</v>
      </c>
    </row>
    <row r="2831" spans="1:8">
      <c r="H2831" s="696" t="s">
        <v>13457</v>
      </c>
    </row>
    <row r="2832" spans="1:8">
      <c r="A2832" s="183" t="s">
        <v>13458</v>
      </c>
      <c r="C2832" s="183">
        <v>16288</v>
      </c>
      <c r="H2832" s="183" t="s">
        <v>13459</v>
      </c>
    </row>
    <row r="2833" spans="1:8">
      <c r="A2833" s="183" t="s">
        <v>13458</v>
      </c>
      <c r="C2833" s="183">
        <v>25318</v>
      </c>
      <c r="H2833" s="183" t="s">
        <v>13460</v>
      </c>
    </row>
    <row r="2834" spans="1:8">
      <c r="A2834" s="183" t="s">
        <v>13458</v>
      </c>
      <c r="C2834" s="183">
        <v>61326</v>
      </c>
      <c r="H2834" s="183" t="s">
        <v>13461</v>
      </c>
    </row>
    <row r="2835" spans="1:8">
      <c r="A2835" s="183" t="s">
        <v>13458</v>
      </c>
      <c r="C2835" s="183">
        <v>20300</v>
      </c>
      <c r="H2835" s="183" t="s">
        <v>13462</v>
      </c>
    </row>
    <row r="2836" spans="1:8">
      <c r="A2836" s="183" t="s">
        <v>13463</v>
      </c>
      <c r="E2836" s="206">
        <v>35</v>
      </c>
      <c r="F2836" s="206">
        <v>4455</v>
      </c>
      <c r="G2836" s="183" t="s">
        <v>12104</v>
      </c>
      <c r="H2836" s="183" t="s">
        <v>13464</v>
      </c>
    </row>
    <row r="2837" spans="1:8">
      <c r="A2837" s="183" t="s">
        <v>13465</v>
      </c>
      <c r="E2837" s="206">
        <v>200</v>
      </c>
      <c r="F2837" s="206">
        <v>4255</v>
      </c>
      <c r="G2837" s="183" t="s">
        <v>12084</v>
      </c>
      <c r="H2837" s="183" t="s">
        <v>13466</v>
      </c>
    </row>
    <row r="2838" spans="1:8">
      <c r="A2838" s="183" t="s">
        <v>13467</v>
      </c>
      <c r="C2838" s="183">
        <v>250030</v>
      </c>
      <c r="H2838" s="183" t="s">
        <v>13468</v>
      </c>
    </row>
    <row r="2839" spans="1:8">
      <c r="A2839" s="183" t="s">
        <v>13469</v>
      </c>
      <c r="E2839" s="206">
        <v>145</v>
      </c>
      <c r="F2839" s="206">
        <v>4110</v>
      </c>
      <c r="G2839" s="183" t="s">
        <v>12084</v>
      </c>
      <c r="H2839" s="183" t="s">
        <v>13470</v>
      </c>
    </row>
    <row r="2840" spans="1:8">
      <c r="A2840" s="183" t="s">
        <v>13471</v>
      </c>
      <c r="E2840" s="206">
        <v>25</v>
      </c>
      <c r="F2840" s="206">
        <v>4085</v>
      </c>
      <c r="G2840" s="183" t="s">
        <v>12587</v>
      </c>
      <c r="H2840" s="183" t="s">
        <v>13470</v>
      </c>
    </row>
    <row r="2841" spans="1:8">
      <c r="A2841" s="183" t="s">
        <v>13472</v>
      </c>
      <c r="E2841" s="206">
        <v>140</v>
      </c>
      <c r="F2841" s="206">
        <v>3945</v>
      </c>
      <c r="G2841" s="183" t="s">
        <v>12084</v>
      </c>
      <c r="H2841" s="183" t="s">
        <v>13473</v>
      </c>
    </row>
    <row r="2842" spans="1:8">
      <c r="A2842" s="183" t="s">
        <v>13467</v>
      </c>
      <c r="E2842" s="206">
        <v>1205</v>
      </c>
      <c r="F2842" s="206">
        <v>2740</v>
      </c>
      <c r="G2842" s="183" t="s">
        <v>12551</v>
      </c>
      <c r="H2842" s="183" t="s">
        <v>13474</v>
      </c>
    </row>
    <row r="2843" spans="1:8">
      <c r="A2843" s="183" t="s">
        <v>13475</v>
      </c>
      <c r="E2843" s="183">
        <v>173</v>
      </c>
      <c r="F2843" s="206">
        <v>2567</v>
      </c>
      <c r="G2843" s="183" t="s">
        <v>12134</v>
      </c>
      <c r="H2843" s="183" t="s">
        <v>13476</v>
      </c>
    </row>
    <row r="2844" spans="1:8">
      <c r="A2844" s="183" t="s">
        <v>13477</v>
      </c>
      <c r="E2844" s="206">
        <v>231</v>
      </c>
      <c r="F2844" s="206">
        <v>2336</v>
      </c>
      <c r="G2844" s="206" t="s">
        <v>12097</v>
      </c>
      <c r="H2844" s="183" t="s">
        <v>13478</v>
      </c>
    </row>
    <row r="2845" spans="1:8">
      <c r="A2845" s="183" t="s">
        <v>13479</v>
      </c>
      <c r="C2845" s="183">
        <v>17000</v>
      </c>
      <c r="H2845" s="183" t="s">
        <v>13480</v>
      </c>
    </row>
    <row r="2846" spans="1:8">
      <c r="A2846" s="183" t="s">
        <v>13481</v>
      </c>
      <c r="E2846" s="206">
        <v>245</v>
      </c>
      <c r="F2846" s="206">
        <v>2091</v>
      </c>
      <c r="G2846" s="183" t="s">
        <v>12084</v>
      </c>
      <c r="H2846" s="183" t="s">
        <v>13482</v>
      </c>
    </row>
    <row r="2847" spans="1:8">
      <c r="A2847" s="183" t="s">
        <v>13483</v>
      </c>
      <c r="C2847" s="183">
        <v>25318</v>
      </c>
      <c r="H2847" s="183" t="s">
        <v>13484</v>
      </c>
    </row>
    <row r="2848" spans="1:8">
      <c r="A2848" s="183" t="s">
        <v>13483</v>
      </c>
      <c r="C2848" s="183">
        <v>61326</v>
      </c>
      <c r="H2848" s="183" t="s">
        <v>13485</v>
      </c>
    </row>
    <row r="2849" spans="1:8">
      <c r="A2849" s="183" t="s">
        <v>13483</v>
      </c>
      <c r="C2849" s="183">
        <v>13500</v>
      </c>
      <c r="H2849" s="183" t="s">
        <v>13486</v>
      </c>
    </row>
    <row r="2850" spans="1:8">
      <c r="A2850" s="183" t="s">
        <v>13483</v>
      </c>
      <c r="C2850" s="183">
        <v>30365</v>
      </c>
      <c r="H2850" s="183" t="s">
        <v>13487</v>
      </c>
    </row>
    <row r="2851" spans="1:8">
      <c r="A2851" s="183" t="s">
        <v>13483</v>
      </c>
      <c r="C2851" s="183">
        <v>6120</v>
      </c>
      <c r="H2851" s="183" t="s">
        <v>13488</v>
      </c>
    </row>
    <row r="2852" spans="1:8" ht="64.8">
      <c r="A2852" s="183" t="s">
        <v>13489</v>
      </c>
      <c r="C2852" s="183">
        <v>15000</v>
      </c>
      <c r="H2852" s="694" t="s">
        <v>13490</v>
      </c>
    </row>
    <row r="2853" spans="1:8">
      <c r="A2853" s="183" t="s">
        <v>13491</v>
      </c>
      <c r="E2853" s="206">
        <v>100</v>
      </c>
      <c r="F2853" s="206">
        <v>1991</v>
      </c>
      <c r="G2853" s="183" t="s">
        <v>12084</v>
      </c>
      <c r="H2853" s="183" t="s">
        <v>13492</v>
      </c>
    </row>
    <row r="2854" spans="1:8">
      <c r="A2854" s="183" t="s">
        <v>13493</v>
      </c>
      <c r="E2854" s="206">
        <v>1205</v>
      </c>
      <c r="F2854" s="206">
        <v>786</v>
      </c>
      <c r="G2854" s="183" t="s">
        <v>12091</v>
      </c>
      <c r="H2854" s="183" t="s">
        <v>13494</v>
      </c>
    </row>
    <row r="2855" spans="1:8">
      <c r="A2855" s="183" t="s">
        <v>13495</v>
      </c>
      <c r="E2855" s="206">
        <v>600</v>
      </c>
      <c r="F2855" s="206">
        <v>186</v>
      </c>
      <c r="G2855" s="183" t="s">
        <v>12587</v>
      </c>
      <c r="H2855" s="183" t="s">
        <v>13496</v>
      </c>
    </row>
    <row r="2856" spans="1:8">
      <c r="A2856" s="183" t="s">
        <v>13497</v>
      </c>
      <c r="D2856" s="183">
        <v>5000</v>
      </c>
      <c r="E2856" s="206"/>
      <c r="F2856" s="206">
        <v>5186</v>
      </c>
      <c r="H2856" s="183" t="s">
        <v>11467</v>
      </c>
    </row>
    <row r="2857" spans="1:8">
      <c r="A2857" s="183" t="s">
        <v>13498</v>
      </c>
      <c r="E2857" s="206">
        <v>115</v>
      </c>
      <c r="F2857" s="206">
        <v>5071</v>
      </c>
      <c r="G2857" s="183" t="s">
        <v>12084</v>
      </c>
      <c r="H2857" s="183" t="s">
        <v>13499</v>
      </c>
    </row>
    <row r="2858" spans="1:8">
      <c r="A2858" s="183" t="s">
        <v>13500</v>
      </c>
      <c r="E2858" s="206">
        <v>185</v>
      </c>
      <c r="F2858" s="206">
        <v>4886</v>
      </c>
      <c r="G2858" s="183" t="s">
        <v>12084</v>
      </c>
      <c r="H2858" s="183" t="s">
        <v>13501</v>
      </c>
    </row>
    <row r="2859" spans="1:8">
      <c r="A2859" s="183" t="s">
        <v>13502</v>
      </c>
      <c r="C2859" s="183">
        <v>17000</v>
      </c>
      <c r="H2859" s="183" t="s">
        <v>13503</v>
      </c>
    </row>
    <row r="2860" spans="1:8">
      <c r="A2860" s="183" t="s">
        <v>13504</v>
      </c>
      <c r="C2860" s="183">
        <v>25318</v>
      </c>
      <c r="H2860" s="183" t="s">
        <v>13505</v>
      </c>
    </row>
    <row r="2861" spans="1:8">
      <c r="A2861" s="183" t="s">
        <v>13504</v>
      </c>
      <c r="C2861" s="183">
        <v>61326</v>
      </c>
      <c r="H2861" s="183" t="s">
        <v>13506</v>
      </c>
    </row>
    <row r="2862" spans="1:8">
      <c r="A2862" s="183" t="s">
        <v>13504</v>
      </c>
      <c r="C2862" s="183">
        <v>46500</v>
      </c>
      <c r="H2862" s="183" t="s">
        <v>13507</v>
      </c>
    </row>
    <row r="2863" spans="1:8">
      <c r="A2863" s="183" t="s">
        <v>13508</v>
      </c>
      <c r="E2863" s="206">
        <v>230</v>
      </c>
      <c r="F2863" s="206">
        <v>4656</v>
      </c>
      <c r="G2863" s="183" t="s">
        <v>12084</v>
      </c>
      <c r="H2863" s="183" t="s">
        <v>13509</v>
      </c>
    </row>
    <row r="2864" spans="1:8">
      <c r="A2864" s="183" t="s">
        <v>13510</v>
      </c>
      <c r="E2864" s="183">
        <v>200</v>
      </c>
      <c r="F2864" s="206">
        <v>4456</v>
      </c>
      <c r="G2864" s="183" t="s">
        <v>12084</v>
      </c>
      <c r="H2864" s="183" t="s">
        <v>13511</v>
      </c>
    </row>
    <row r="2865" spans="1:8">
      <c r="A2865" s="183" t="s">
        <v>13512</v>
      </c>
      <c r="E2865" s="206">
        <v>255</v>
      </c>
      <c r="F2865" s="206">
        <v>4201</v>
      </c>
      <c r="G2865" s="183" t="s">
        <v>12122</v>
      </c>
      <c r="H2865" s="183" t="s">
        <v>13513</v>
      </c>
    </row>
    <row r="2866" spans="1:8">
      <c r="A2866" s="183" t="s">
        <v>13510</v>
      </c>
      <c r="E2866" s="206">
        <v>140</v>
      </c>
      <c r="F2866" s="206">
        <v>4061</v>
      </c>
      <c r="G2866" s="183" t="s">
        <v>12122</v>
      </c>
      <c r="H2866" s="183" t="s">
        <v>13514</v>
      </c>
    </row>
    <row r="2867" spans="1:8">
      <c r="A2867" s="183" t="s">
        <v>13512</v>
      </c>
      <c r="C2867" s="183">
        <v>42883</v>
      </c>
      <c r="H2867" s="183" t="s">
        <v>13515</v>
      </c>
    </row>
    <row r="2868" spans="1:8">
      <c r="A2868" s="183" t="s">
        <v>13510</v>
      </c>
      <c r="C2868" s="183">
        <v>33926</v>
      </c>
      <c r="H2868" s="183" t="s">
        <v>13516</v>
      </c>
    </row>
    <row r="2869" spans="1:8">
      <c r="A2869" s="183" t="s">
        <v>13517</v>
      </c>
      <c r="E2869" s="206">
        <v>199</v>
      </c>
      <c r="F2869" s="206">
        <v>3862</v>
      </c>
      <c r="G2869" s="206" t="s">
        <v>12097</v>
      </c>
      <c r="H2869" s="183" t="s">
        <v>13518</v>
      </c>
    </row>
    <row r="2870" spans="1:8">
      <c r="A2870" s="183" t="s">
        <v>13517</v>
      </c>
      <c r="E2870" s="206">
        <v>1205</v>
      </c>
      <c r="F2870" s="206">
        <v>2657</v>
      </c>
      <c r="G2870" s="183" t="s">
        <v>12091</v>
      </c>
      <c r="H2870" s="183" t="s">
        <v>13519</v>
      </c>
    </row>
    <row r="2871" spans="1:8">
      <c r="A2871" s="183" t="s">
        <v>13520</v>
      </c>
      <c r="C2871" s="183">
        <v>17000</v>
      </c>
      <c r="H2871" s="183" t="s">
        <v>13521</v>
      </c>
    </row>
    <row r="2872" spans="1:8">
      <c r="A2872" s="183" t="s">
        <v>13520</v>
      </c>
      <c r="C2872" s="183">
        <v>4896</v>
      </c>
      <c r="H2872" s="183" t="s">
        <v>13522</v>
      </c>
    </row>
    <row r="2873" spans="1:8">
      <c r="A2873" s="183" t="s">
        <v>13523</v>
      </c>
      <c r="E2873" s="206">
        <v>835</v>
      </c>
      <c r="F2873" s="206">
        <v>1822</v>
      </c>
      <c r="G2873" s="183" t="s">
        <v>12104</v>
      </c>
      <c r="H2873" s="183" t="s">
        <v>13524</v>
      </c>
    </row>
    <row r="2874" spans="1:8">
      <c r="A2874" s="183" t="s">
        <v>13525</v>
      </c>
      <c r="C2874" s="183">
        <v>25318</v>
      </c>
      <c r="H2874" s="183" t="s">
        <v>13526</v>
      </c>
    </row>
    <row r="2875" spans="1:8">
      <c r="A2875" s="183" t="s">
        <v>13525</v>
      </c>
      <c r="C2875" s="183">
        <v>31326</v>
      </c>
      <c r="H2875" s="183" t="s">
        <v>13527</v>
      </c>
    </row>
    <row r="2876" spans="1:8">
      <c r="A2876" s="183" t="s">
        <v>13525</v>
      </c>
      <c r="C2876" s="183">
        <v>30000</v>
      </c>
      <c r="H2876" s="183" t="s">
        <v>13528</v>
      </c>
    </row>
    <row r="2877" spans="1:8">
      <c r="A2877" s="183" t="s">
        <v>13525</v>
      </c>
      <c r="C2877" s="183">
        <v>33500</v>
      </c>
      <c r="H2877" s="183" t="s">
        <v>13529</v>
      </c>
    </row>
    <row r="2878" spans="1:8">
      <c r="A2878" s="183" t="s">
        <v>13525</v>
      </c>
      <c r="C2878" s="183">
        <v>2516</v>
      </c>
      <c r="H2878" s="183" t="s">
        <v>13530</v>
      </c>
    </row>
    <row r="2879" spans="1:8">
      <c r="A2879" s="183" t="s">
        <v>13525</v>
      </c>
      <c r="E2879" s="206">
        <v>45</v>
      </c>
      <c r="F2879" s="206">
        <v>1777</v>
      </c>
      <c r="G2879" s="183" t="s">
        <v>12104</v>
      </c>
      <c r="H2879" s="183" t="s">
        <v>13531</v>
      </c>
    </row>
    <row r="2880" spans="1:8">
      <c r="A2880" s="183" t="s">
        <v>13532</v>
      </c>
      <c r="C2880" s="183">
        <v>12854</v>
      </c>
      <c r="H2880" s="183" t="s">
        <v>13533</v>
      </c>
    </row>
    <row r="2881" spans="1:8">
      <c r="A2881" s="183" t="s">
        <v>13534</v>
      </c>
      <c r="E2881" s="206">
        <v>35</v>
      </c>
      <c r="F2881" s="206">
        <v>1742</v>
      </c>
      <c r="G2881" s="183" t="s">
        <v>12104</v>
      </c>
      <c r="H2881" s="183" t="s">
        <v>13535</v>
      </c>
    </row>
    <row r="2882" spans="1:8">
      <c r="A2882" s="183" t="s">
        <v>13536</v>
      </c>
      <c r="E2882" s="183">
        <v>173</v>
      </c>
      <c r="F2882" s="206">
        <v>1569</v>
      </c>
      <c r="G2882" s="183" t="s">
        <v>12073</v>
      </c>
      <c r="H2882" s="183" t="s">
        <v>12623</v>
      </c>
    </row>
    <row r="2883" spans="1:8">
      <c r="A2883" s="183" t="s">
        <v>13537</v>
      </c>
      <c r="E2883" s="206">
        <v>50</v>
      </c>
      <c r="F2883" s="206">
        <v>1519</v>
      </c>
      <c r="G2883" s="183" t="s">
        <v>12073</v>
      </c>
      <c r="H2883" s="183" t="s">
        <v>13538</v>
      </c>
    </row>
    <row r="2884" spans="1:8">
      <c r="A2884" s="183" t="s">
        <v>13539</v>
      </c>
      <c r="E2884" s="206">
        <v>1205</v>
      </c>
      <c r="F2884" s="206">
        <v>314</v>
      </c>
      <c r="G2884" s="183" t="s">
        <v>12091</v>
      </c>
      <c r="H2884" s="183" t="s">
        <v>13540</v>
      </c>
    </row>
    <row r="2885" spans="1:8">
      <c r="A2885" s="183" t="s">
        <v>13541</v>
      </c>
      <c r="D2885" s="183">
        <v>5000</v>
      </c>
      <c r="E2885" s="206"/>
      <c r="F2885" s="206"/>
      <c r="H2885" s="183" t="s">
        <v>11467</v>
      </c>
    </row>
    <row r="2886" spans="1:8">
      <c r="A2886" s="183" t="s">
        <v>13542</v>
      </c>
      <c r="E2886" s="206">
        <v>320</v>
      </c>
      <c r="F2886" s="206">
        <v>4994</v>
      </c>
      <c r="G2886" s="183" t="s">
        <v>12084</v>
      </c>
      <c r="H2886" s="183" t="s">
        <v>13543</v>
      </c>
    </row>
    <row r="2887" spans="1:8">
      <c r="A2887" s="183" t="s">
        <v>13542</v>
      </c>
      <c r="E2887" s="206">
        <v>300</v>
      </c>
      <c r="F2887" s="206">
        <v>4694</v>
      </c>
      <c r="G2887" s="183" t="s">
        <v>12084</v>
      </c>
      <c r="H2887" s="183" t="s">
        <v>13543</v>
      </c>
    </row>
    <row r="2888" spans="1:8">
      <c r="A2888" s="183" t="s">
        <v>13544</v>
      </c>
      <c r="C2888" s="183">
        <v>17000</v>
      </c>
      <c r="H2888" s="183" t="s">
        <v>13545</v>
      </c>
    </row>
    <row r="2889" spans="1:8">
      <c r="A2889" s="183" t="s">
        <v>13544</v>
      </c>
      <c r="C2889" s="183">
        <v>12000</v>
      </c>
      <c r="E2889" s="206"/>
      <c r="F2889" s="206"/>
      <c r="H2889" s="206" t="s">
        <v>13546</v>
      </c>
    </row>
    <row r="2890" spans="1:8">
      <c r="A2890" s="183" t="s">
        <v>13547</v>
      </c>
      <c r="C2890" s="183">
        <v>25318</v>
      </c>
      <c r="H2890" s="183" t="s">
        <v>13548</v>
      </c>
    </row>
    <row r="2891" spans="1:8">
      <c r="A2891" s="183" t="s">
        <v>13547</v>
      </c>
      <c r="C2891" s="183">
        <v>61326</v>
      </c>
      <c r="H2891" s="183" t="s">
        <v>13549</v>
      </c>
    </row>
    <row r="2892" spans="1:8">
      <c r="A2892" s="183" t="s">
        <v>13550</v>
      </c>
      <c r="C2892" s="183">
        <v>24500</v>
      </c>
      <c r="H2892" s="183" t="s">
        <v>13551</v>
      </c>
    </row>
    <row r="2893" spans="1:8">
      <c r="A2893" s="183" t="s">
        <v>13552</v>
      </c>
      <c r="C2893" s="183">
        <v>11158</v>
      </c>
      <c r="H2893" s="183" t="s">
        <v>13553</v>
      </c>
    </row>
    <row r="2894" spans="1:8" s="206" customFormat="1" ht="81">
      <c r="A2894" s="183" t="s">
        <v>13554</v>
      </c>
      <c r="C2894" s="206">
        <v>34000</v>
      </c>
      <c r="H2894" s="697" t="s">
        <v>13555</v>
      </c>
    </row>
    <row r="2895" spans="1:8">
      <c r="A2895" s="183" t="s">
        <v>13556</v>
      </c>
      <c r="E2895" s="206">
        <v>1205</v>
      </c>
      <c r="F2895" s="206">
        <v>3489</v>
      </c>
      <c r="G2895" s="183" t="s">
        <v>12551</v>
      </c>
      <c r="H2895" s="183" t="s">
        <v>13557</v>
      </c>
    </row>
    <row r="2896" spans="1:8">
      <c r="A2896" s="183" t="s">
        <v>13558</v>
      </c>
      <c r="E2896" s="206">
        <v>199</v>
      </c>
      <c r="F2896" s="206">
        <v>3290</v>
      </c>
      <c r="G2896" s="206" t="s">
        <v>12097</v>
      </c>
      <c r="H2896" s="183" t="s">
        <v>13559</v>
      </c>
    </row>
    <row r="2897" spans="1:8">
      <c r="A2897" s="183" t="s">
        <v>13560</v>
      </c>
      <c r="C2897" s="183">
        <v>25318</v>
      </c>
      <c r="H2897" s="183" t="s">
        <v>13561</v>
      </c>
    </row>
    <row r="2898" spans="1:8">
      <c r="A2898" s="183" t="s">
        <v>13562</v>
      </c>
      <c r="C2898" s="183">
        <v>61326</v>
      </c>
      <c r="H2898" s="183" t="s">
        <v>13563</v>
      </c>
    </row>
    <row r="2899" spans="1:8">
      <c r="A2899" s="183" t="s">
        <v>13560</v>
      </c>
      <c r="C2899" s="183">
        <v>12000</v>
      </c>
      <c r="H2899" s="183" t="s">
        <v>13564</v>
      </c>
    </row>
    <row r="2900" spans="1:8">
      <c r="A2900" s="183" t="s">
        <v>13560</v>
      </c>
      <c r="C2900" s="183">
        <v>1219</v>
      </c>
      <c r="H2900" s="183" t="s">
        <v>13565</v>
      </c>
    </row>
    <row r="2901" spans="1:8">
      <c r="A2901" s="183" t="s">
        <v>13566</v>
      </c>
      <c r="E2901" s="206">
        <v>109</v>
      </c>
      <c r="F2901" s="206">
        <v>3181</v>
      </c>
      <c r="G2901" s="183" t="s">
        <v>12622</v>
      </c>
      <c r="H2901" s="183" t="s">
        <v>11544</v>
      </c>
    </row>
    <row r="2902" spans="1:8">
      <c r="A2902" s="183" t="s">
        <v>13567</v>
      </c>
      <c r="E2902" s="206">
        <v>64</v>
      </c>
      <c r="F2902" s="206">
        <v>3117</v>
      </c>
      <c r="G2902" s="183" t="s">
        <v>12084</v>
      </c>
      <c r="H2902" s="183" t="s">
        <v>13568</v>
      </c>
    </row>
    <row r="2903" spans="1:8">
      <c r="A2903" s="183" t="s">
        <v>13569</v>
      </c>
      <c r="E2903" s="206">
        <v>50</v>
      </c>
      <c r="F2903" s="206">
        <v>3067</v>
      </c>
      <c r="G2903" s="183" t="s">
        <v>12073</v>
      </c>
      <c r="H2903" s="183" t="s">
        <v>13570</v>
      </c>
    </row>
    <row r="2904" spans="1:8">
      <c r="A2904" s="183" t="s">
        <v>13569</v>
      </c>
      <c r="E2904" s="206">
        <v>1205</v>
      </c>
      <c r="F2904" s="206">
        <v>1862</v>
      </c>
      <c r="G2904" s="183" t="s">
        <v>12091</v>
      </c>
      <c r="H2904" s="183" t="s">
        <v>13571</v>
      </c>
    </row>
    <row r="2905" spans="1:8">
      <c r="A2905" s="183" t="s">
        <v>13572</v>
      </c>
      <c r="E2905" s="206">
        <v>124</v>
      </c>
      <c r="F2905" s="206">
        <v>1738</v>
      </c>
      <c r="G2905" s="183" t="s">
        <v>12104</v>
      </c>
      <c r="H2905" s="183" t="s">
        <v>13573</v>
      </c>
    </row>
    <row r="2906" spans="1:8">
      <c r="E2906" s="206"/>
      <c r="F2906" s="206"/>
      <c r="H2906" s="696" t="s">
        <v>12913</v>
      </c>
    </row>
    <row r="2907" spans="1:8">
      <c r="A2907" s="183" t="s">
        <v>13574</v>
      </c>
      <c r="C2907" s="183">
        <v>17000</v>
      </c>
      <c r="H2907" s="183" t="s">
        <v>13575</v>
      </c>
    </row>
    <row r="2908" spans="1:8">
      <c r="A2908" s="183" t="s">
        <v>13576</v>
      </c>
      <c r="C2908" s="183">
        <v>25318</v>
      </c>
      <c r="H2908" s="183" t="s">
        <v>13577</v>
      </c>
    </row>
    <row r="2909" spans="1:8">
      <c r="A2909" s="183" t="s">
        <v>13578</v>
      </c>
      <c r="C2909" s="183">
        <v>61326</v>
      </c>
      <c r="H2909" s="183" t="s">
        <v>13579</v>
      </c>
    </row>
    <row r="2910" spans="1:8">
      <c r="A2910" s="183" t="s">
        <v>13580</v>
      </c>
      <c r="C2910" s="183">
        <v>6299</v>
      </c>
      <c r="H2910" s="183" t="s">
        <v>13581</v>
      </c>
    </row>
    <row r="2911" spans="1:8">
      <c r="A2911" s="183" t="s">
        <v>13582</v>
      </c>
      <c r="E2911" s="206">
        <v>94</v>
      </c>
      <c r="F2911" s="206">
        <v>1644</v>
      </c>
      <c r="G2911" s="183" t="s">
        <v>11094</v>
      </c>
      <c r="H2911" s="183" t="s">
        <v>13583</v>
      </c>
    </row>
    <row r="2912" spans="1:8">
      <c r="A2912" s="183" t="s">
        <v>13584</v>
      </c>
      <c r="E2912" s="183">
        <v>100</v>
      </c>
      <c r="F2912" s="206">
        <v>1544</v>
      </c>
      <c r="G2912" s="183" t="s">
        <v>12084</v>
      </c>
      <c r="H2912" s="183" t="s">
        <v>13585</v>
      </c>
    </row>
    <row r="2913" spans="1:8">
      <c r="A2913" s="183" t="s">
        <v>13586</v>
      </c>
      <c r="E2913" s="206">
        <v>40</v>
      </c>
      <c r="F2913" s="206">
        <v>1504</v>
      </c>
      <c r="G2913" s="183" t="s">
        <v>12748</v>
      </c>
      <c r="H2913" s="183" t="s">
        <v>13587</v>
      </c>
    </row>
    <row r="2914" spans="1:8">
      <c r="A2914" s="183" t="s">
        <v>13586</v>
      </c>
      <c r="E2914" s="206">
        <v>2</v>
      </c>
      <c r="F2914" s="206">
        <v>1502</v>
      </c>
      <c r="G2914" s="183" t="s">
        <v>12104</v>
      </c>
      <c r="H2914" s="183" t="s">
        <v>13588</v>
      </c>
    </row>
    <row r="2915" spans="1:8">
      <c r="A2915" s="183" t="s">
        <v>13589</v>
      </c>
      <c r="E2915" s="206">
        <v>800</v>
      </c>
      <c r="F2915" s="206">
        <v>702</v>
      </c>
      <c r="G2915" s="183" t="s">
        <v>12587</v>
      </c>
      <c r="H2915" s="183" t="s">
        <v>13590</v>
      </c>
    </row>
    <row r="2916" spans="1:8">
      <c r="A2916" s="183" t="s">
        <v>13591</v>
      </c>
      <c r="E2916" s="206">
        <v>15</v>
      </c>
      <c r="F2916" s="206">
        <v>687</v>
      </c>
      <c r="G2916" s="183" t="s">
        <v>12073</v>
      </c>
      <c r="H2916" s="183" t="s">
        <v>13592</v>
      </c>
    </row>
    <row r="2917" spans="1:8">
      <c r="A2917" s="183" t="s">
        <v>13593</v>
      </c>
      <c r="D2917" s="183">
        <v>5000</v>
      </c>
      <c r="E2917" s="206"/>
      <c r="F2917" s="206"/>
      <c r="H2917" s="183" t="s">
        <v>11467</v>
      </c>
    </row>
    <row r="2918" spans="1:8">
      <c r="A2918" s="183" t="s">
        <v>13593</v>
      </c>
      <c r="E2918" s="206">
        <v>1205</v>
      </c>
      <c r="F2918" s="206">
        <v>4482</v>
      </c>
      <c r="G2918" s="183" t="s">
        <v>12091</v>
      </c>
      <c r="H2918" s="183" t="s">
        <v>13594</v>
      </c>
    </row>
    <row r="2919" spans="1:8">
      <c r="A2919" s="183" t="s">
        <v>13595</v>
      </c>
      <c r="E2919" s="206">
        <v>64</v>
      </c>
      <c r="F2919" s="206">
        <v>4418</v>
      </c>
      <c r="G2919" s="183" t="s">
        <v>12104</v>
      </c>
      <c r="H2919" s="183" t="s">
        <v>13596</v>
      </c>
    </row>
    <row r="2920" spans="1:8">
      <c r="A2920" s="183" t="s">
        <v>13597</v>
      </c>
      <c r="E2920" s="206">
        <v>210</v>
      </c>
      <c r="F2920" s="206">
        <v>4208</v>
      </c>
      <c r="G2920" s="206" t="s">
        <v>13054</v>
      </c>
      <c r="H2920" s="183" t="s">
        <v>13598</v>
      </c>
    </row>
    <row r="2921" spans="1:8" s="206" customFormat="1">
      <c r="A2921" s="206" t="s">
        <v>13597</v>
      </c>
      <c r="C2921" s="206">
        <v>20000</v>
      </c>
      <c r="H2921" s="697" t="s">
        <v>13599</v>
      </c>
    </row>
    <row r="2922" spans="1:8" s="206" customFormat="1">
      <c r="A2922" s="206" t="s">
        <v>13600</v>
      </c>
      <c r="C2922" s="206">
        <v>230030</v>
      </c>
      <c r="H2922" s="697" t="s">
        <v>12780</v>
      </c>
    </row>
    <row r="2923" spans="1:8">
      <c r="A2923" s="183" t="s">
        <v>13601</v>
      </c>
      <c r="C2923" s="183">
        <v>17000</v>
      </c>
      <c r="H2923" s="183" t="s">
        <v>13602</v>
      </c>
    </row>
    <row r="2924" spans="1:8">
      <c r="A2924" s="183" t="s">
        <v>13601</v>
      </c>
      <c r="C2924" s="183">
        <v>25318</v>
      </c>
      <c r="H2924" s="183" t="s">
        <v>13603</v>
      </c>
    </row>
    <row r="2925" spans="1:8">
      <c r="A2925" s="183" t="s">
        <v>13601</v>
      </c>
      <c r="C2925" s="183">
        <v>61326</v>
      </c>
      <c r="H2925" s="183" t="s">
        <v>13604</v>
      </c>
    </row>
    <row r="2926" spans="1:8">
      <c r="A2926" s="183" t="s">
        <v>13601</v>
      </c>
      <c r="C2926" s="183">
        <v>9500</v>
      </c>
      <c r="H2926" s="183" t="s">
        <v>13605</v>
      </c>
    </row>
    <row r="2927" spans="1:8">
      <c r="A2927" s="183" t="s">
        <v>13606</v>
      </c>
      <c r="C2927" s="183">
        <v>31260</v>
      </c>
      <c r="H2927" s="183" t="s">
        <v>13607</v>
      </c>
    </row>
    <row r="2928" spans="1:8">
      <c r="A2928" s="183" t="s">
        <v>13606</v>
      </c>
      <c r="E2928" s="206">
        <v>75</v>
      </c>
      <c r="F2928" s="206">
        <v>4133</v>
      </c>
      <c r="G2928" s="183" t="s">
        <v>12104</v>
      </c>
      <c r="H2928" s="183" t="s">
        <v>13608</v>
      </c>
    </row>
    <row r="2929" spans="1:8">
      <c r="A2929" s="183" t="s">
        <v>13609</v>
      </c>
      <c r="E2929" s="183">
        <v>405</v>
      </c>
      <c r="F2929" s="206">
        <v>3728</v>
      </c>
      <c r="G2929" s="183" t="s">
        <v>12134</v>
      </c>
      <c r="H2929" s="183" t="s">
        <v>13610</v>
      </c>
    </row>
    <row r="2930" spans="1:8">
      <c r="A2930" s="183" t="s">
        <v>13611</v>
      </c>
      <c r="E2930" s="183">
        <v>15</v>
      </c>
      <c r="F2930" s="206">
        <v>3713</v>
      </c>
      <c r="G2930" s="183" t="s">
        <v>12748</v>
      </c>
      <c r="H2930" s="183" t="s">
        <v>11384</v>
      </c>
    </row>
    <row r="2931" spans="1:8">
      <c r="A2931" s="183" t="s">
        <v>13612</v>
      </c>
      <c r="B2931" s="183">
        <v>80000</v>
      </c>
      <c r="F2931" s="206"/>
      <c r="H2931" s="183" t="s">
        <v>13367</v>
      </c>
    </row>
    <row r="2932" spans="1:8">
      <c r="A2932" s="183" t="s">
        <v>13613</v>
      </c>
      <c r="E2932" s="183">
        <v>5</v>
      </c>
      <c r="F2932" s="206">
        <v>3708</v>
      </c>
      <c r="G2932" s="183" t="s">
        <v>12104</v>
      </c>
      <c r="H2932" s="183" t="s">
        <v>13077</v>
      </c>
    </row>
    <row r="2933" spans="1:8" s="206" customFormat="1" ht="226.8">
      <c r="A2933" s="183" t="s">
        <v>13614</v>
      </c>
      <c r="C2933" s="206">
        <v>40030</v>
      </c>
      <c r="H2933" s="697" t="s">
        <v>13615</v>
      </c>
    </row>
    <row r="2934" spans="1:8">
      <c r="A2934" s="183" t="s">
        <v>13616</v>
      </c>
      <c r="E2934" s="206">
        <v>1205</v>
      </c>
      <c r="F2934" s="206">
        <v>2503</v>
      </c>
      <c r="G2934" s="183" t="s">
        <v>12091</v>
      </c>
      <c r="H2934" s="183" t="s">
        <v>13617</v>
      </c>
    </row>
    <row r="2935" spans="1:8">
      <c r="A2935" s="183" t="s">
        <v>13616</v>
      </c>
      <c r="E2935" s="206">
        <v>18</v>
      </c>
      <c r="F2935" s="206">
        <v>2485</v>
      </c>
      <c r="G2935" s="183" t="s">
        <v>12073</v>
      </c>
      <c r="H2935" s="183" t="s">
        <v>13618</v>
      </c>
    </row>
    <row r="2936" spans="1:8">
      <c r="A2936" s="183" t="s">
        <v>13619</v>
      </c>
      <c r="C2936" s="183">
        <v>17000</v>
      </c>
      <c r="H2936" s="183" t="s">
        <v>13620</v>
      </c>
    </row>
    <row r="2937" spans="1:8">
      <c r="A2937" s="183" t="s">
        <v>13621</v>
      </c>
      <c r="E2937" s="206">
        <v>75</v>
      </c>
      <c r="F2937" s="206">
        <v>2410</v>
      </c>
      <c r="G2937" s="183" t="s">
        <v>12084</v>
      </c>
      <c r="H2937" s="183" t="s">
        <v>13622</v>
      </c>
    </row>
    <row r="2938" spans="1:8">
      <c r="A2938" s="183" t="s">
        <v>13621</v>
      </c>
      <c r="E2938" s="206">
        <v>70</v>
      </c>
      <c r="F2938" s="206">
        <v>2340</v>
      </c>
      <c r="G2938" s="183" t="s">
        <v>12587</v>
      </c>
      <c r="H2938" s="183" t="s">
        <v>13622</v>
      </c>
    </row>
    <row r="2939" spans="1:8">
      <c r="A2939" s="183" t="s">
        <v>13623</v>
      </c>
      <c r="E2939" s="206">
        <v>35</v>
      </c>
      <c r="F2939" s="206">
        <v>2305</v>
      </c>
      <c r="G2939" s="183" t="s">
        <v>12104</v>
      </c>
      <c r="H2939" s="183" t="s">
        <v>13624</v>
      </c>
    </row>
    <row r="2940" spans="1:8">
      <c r="A2940" s="183" t="s">
        <v>13623</v>
      </c>
      <c r="C2940" s="183">
        <v>25318</v>
      </c>
      <c r="H2940" s="183" t="s">
        <v>13625</v>
      </c>
    </row>
    <row r="2941" spans="1:8">
      <c r="A2941" s="183" t="s">
        <v>13623</v>
      </c>
      <c r="C2941" s="183">
        <v>9000</v>
      </c>
      <c r="H2941" s="183" t="s">
        <v>13626</v>
      </c>
    </row>
    <row r="2942" spans="1:8">
      <c r="A2942" s="183" t="s">
        <v>13627</v>
      </c>
      <c r="C2942" s="206">
        <v>32326</v>
      </c>
      <c r="H2942" s="183" t="s">
        <v>13628</v>
      </c>
    </row>
    <row r="2943" spans="1:8">
      <c r="A2943" s="183" t="s">
        <v>13629</v>
      </c>
      <c r="C2943" s="206">
        <v>20000</v>
      </c>
      <c r="H2943" s="183" t="s">
        <v>13630</v>
      </c>
    </row>
    <row r="2944" spans="1:8">
      <c r="A2944" s="183" t="s">
        <v>13631</v>
      </c>
      <c r="C2944" s="183">
        <v>36000</v>
      </c>
      <c r="H2944" s="183" t="s">
        <v>13632</v>
      </c>
    </row>
    <row r="2945" spans="1:8">
      <c r="A2945" s="183" t="s">
        <v>13623</v>
      </c>
      <c r="C2945" s="183">
        <v>9821</v>
      </c>
      <c r="H2945" s="183" t="s">
        <v>13633</v>
      </c>
    </row>
    <row r="2946" spans="1:8">
      <c r="A2946" s="183" t="s">
        <v>13623</v>
      </c>
      <c r="C2946" s="183">
        <v>20696</v>
      </c>
      <c r="H2946" s="183" t="s">
        <v>13634</v>
      </c>
    </row>
    <row r="2947" spans="1:8">
      <c r="A2947" s="183" t="s">
        <v>13635</v>
      </c>
      <c r="C2947" s="183">
        <v>20000</v>
      </c>
      <c r="E2947" s="206"/>
      <c r="F2947" s="206"/>
      <c r="H2947" s="696" t="s">
        <v>13636</v>
      </c>
    </row>
    <row r="2948" spans="1:8">
      <c r="A2948" s="183" t="s">
        <v>13637</v>
      </c>
      <c r="C2948" s="183">
        <v>25318</v>
      </c>
      <c r="E2948" s="206"/>
      <c r="F2948" s="206"/>
      <c r="H2948" s="183" t="s">
        <v>13638</v>
      </c>
    </row>
    <row r="2949" spans="1:8">
      <c r="A2949" s="183" t="s">
        <v>13639</v>
      </c>
      <c r="C2949" s="183">
        <v>1900</v>
      </c>
      <c r="E2949" s="206"/>
      <c r="F2949" s="206"/>
      <c r="H2949" s="183" t="s">
        <v>13638</v>
      </c>
    </row>
    <row r="2950" spans="1:8">
      <c r="A2950" s="183" t="s">
        <v>13640</v>
      </c>
      <c r="E2950" s="206">
        <v>210</v>
      </c>
      <c r="F2950" s="206">
        <v>2095</v>
      </c>
      <c r="G2950" s="206" t="s">
        <v>12097</v>
      </c>
      <c r="H2950" s="183" t="s">
        <v>13641</v>
      </c>
    </row>
    <row r="2951" spans="1:8">
      <c r="A2951" s="183" t="s">
        <v>13640</v>
      </c>
      <c r="E2951" s="206">
        <v>1205</v>
      </c>
      <c r="F2951" s="206">
        <v>890</v>
      </c>
      <c r="G2951" s="183" t="s">
        <v>12091</v>
      </c>
      <c r="H2951" s="183" t="s">
        <v>13642</v>
      </c>
    </row>
    <row r="2952" spans="1:8">
      <c r="A2952" s="183" t="s">
        <v>13629</v>
      </c>
      <c r="D2952" s="183">
        <v>5000</v>
      </c>
      <c r="E2952" s="206"/>
      <c r="F2952" s="206"/>
      <c r="H2952" s="183" t="s">
        <v>12847</v>
      </c>
    </row>
    <row r="2953" spans="1:8">
      <c r="A2953" s="183" t="s">
        <v>13629</v>
      </c>
      <c r="E2953" s="183">
        <v>500</v>
      </c>
      <c r="F2953" s="206">
        <v>5390</v>
      </c>
      <c r="G2953" s="183" t="s">
        <v>12104</v>
      </c>
      <c r="H2953" s="183" t="s">
        <v>13643</v>
      </c>
    </row>
    <row r="2954" spans="1:8">
      <c r="A2954" s="183" t="s">
        <v>13629</v>
      </c>
      <c r="C2954" s="183">
        <v>400</v>
      </c>
      <c r="H2954" s="183" t="s">
        <v>13644</v>
      </c>
    </row>
    <row r="2955" spans="1:8">
      <c r="A2955" s="183" t="s">
        <v>13645</v>
      </c>
      <c r="C2955" s="183">
        <v>600</v>
      </c>
      <c r="H2955" s="183" t="s">
        <v>13646</v>
      </c>
    </row>
    <row r="2956" spans="1:8">
      <c r="A2956" s="183" t="s">
        <v>13647</v>
      </c>
      <c r="C2956" s="206">
        <v>61326</v>
      </c>
      <c r="H2956" s="183" t="s">
        <v>13648</v>
      </c>
    </row>
    <row r="2957" spans="1:8">
      <c r="A2957" s="183" t="s">
        <v>13647</v>
      </c>
      <c r="E2957" s="183">
        <v>150</v>
      </c>
      <c r="F2957" s="206">
        <v>5240</v>
      </c>
      <c r="G2957" s="183" t="s">
        <v>12134</v>
      </c>
      <c r="H2957" s="183" t="s">
        <v>13649</v>
      </c>
    </row>
    <row r="2958" spans="1:8">
      <c r="A2958" s="183" t="s">
        <v>13650</v>
      </c>
      <c r="E2958" s="206">
        <v>1480</v>
      </c>
      <c r="F2958" s="206">
        <v>3760</v>
      </c>
      <c r="H2958" s="183" t="s">
        <v>13651</v>
      </c>
    </row>
    <row r="2959" spans="1:8">
      <c r="A2959" s="183" t="s">
        <v>13650</v>
      </c>
      <c r="E2959" s="183">
        <v>35</v>
      </c>
      <c r="F2959" s="206">
        <v>3725</v>
      </c>
      <c r="G2959" s="183" t="s">
        <v>12104</v>
      </c>
      <c r="H2959" s="183" t="s">
        <v>13652</v>
      </c>
    </row>
    <row r="2960" spans="1:8">
      <c r="A2960" s="183" t="s">
        <v>13650</v>
      </c>
      <c r="E2960" s="206">
        <v>214</v>
      </c>
      <c r="F2960" s="206">
        <v>3511</v>
      </c>
      <c r="G2960" s="183" t="s">
        <v>12104</v>
      </c>
      <c r="H2960" s="183" t="s">
        <v>13653</v>
      </c>
    </row>
    <row r="2961" spans="1:8">
      <c r="A2961" s="183" t="s">
        <v>13654</v>
      </c>
      <c r="E2961" s="183">
        <v>82</v>
      </c>
      <c r="F2961" s="206">
        <v>3429</v>
      </c>
      <c r="G2961" s="183" t="s">
        <v>11094</v>
      </c>
      <c r="H2961" s="183" t="s">
        <v>13655</v>
      </c>
    </row>
    <row r="2962" spans="1:8">
      <c r="A2962" s="183" t="s">
        <v>13654</v>
      </c>
      <c r="E2962" s="183">
        <v>164</v>
      </c>
      <c r="F2962" s="206">
        <v>3265</v>
      </c>
      <c r="G2962" s="183" t="s">
        <v>12073</v>
      </c>
      <c r="H2962" s="183" t="s">
        <v>12623</v>
      </c>
    </row>
    <row r="2963" spans="1:8">
      <c r="A2963" s="183" t="s">
        <v>13656</v>
      </c>
      <c r="E2963" s="206">
        <v>18</v>
      </c>
      <c r="F2963" s="206">
        <v>3247</v>
      </c>
      <c r="G2963" s="183" t="s">
        <v>12073</v>
      </c>
      <c r="H2963" s="183" t="s">
        <v>13657</v>
      </c>
    </row>
    <row r="2964" spans="1:8">
      <c r="A2964" s="183" t="s">
        <v>13656</v>
      </c>
      <c r="E2964" s="183">
        <v>100</v>
      </c>
      <c r="F2964" s="206">
        <v>3147</v>
      </c>
      <c r="G2964" s="183" t="s">
        <v>12084</v>
      </c>
      <c r="H2964" s="183" t="s">
        <v>13101</v>
      </c>
    </row>
    <row r="2965" spans="1:8">
      <c r="A2965" s="183" t="s">
        <v>4793</v>
      </c>
      <c r="E2965" s="206">
        <v>185</v>
      </c>
      <c r="F2965" s="206">
        <v>2962</v>
      </c>
      <c r="G2965" s="183" t="s">
        <v>12084</v>
      </c>
      <c r="H2965" s="183" t="s">
        <v>13658</v>
      </c>
    </row>
    <row r="2966" spans="1:8">
      <c r="A2966" s="183" t="s">
        <v>4793</v>
      </c>
      <c r="E2966" s="206">
        <v>185</v>
      </c>
      <c r="F2966" s="206">
        <v>2777</v>
      </c>
      <c r="G2966" s="183" t="s">
        <v>12084</v>
      </c>
      <c r="H2966" s="183" t="s">
        <v>13659</v>
      </c>
    </row>
    <row r="2967" spans="1:8">
      <c r="A2967" s="183" t="s">
        <v>13660</v>
      </c>
      <c r="E2967" s="206">
        <v>1205</v>
      </c>
      <c r="F2967" s="206">
        <v>1572</v>
      </c>
      <c r="G2967" s="183" t="s">
        <v>12091</v>
      </c>
      <c r="H2967" s="183" t="s">
        <v>13661</v>
      </c>
    </row>
    <row r="2968" spans="1:8">
      <c r="A2968" s="183" t="s">
        <v>13662</v>
      </c>
      <c r="E2968" s="183">
        <v>70</v>
      </c>
      <c r="F2968" s="206">
        <v>1502</v>
      </c>
      <c r="G2968" s="183" t="s">
        <v>12104</v>
      </c>
      <c r="H2968" s="183" t="s">
        <v>13663</v>
      </c>
    </row>
    <row r="2969" spans="1:8">
      <c r="A2969" s="183" t="s">
        <v>13664</v>
      </c>
      <c r="E2969" s="206">
        <v>225</v>
      </c>
      <c r="F2969" s="206">
        <v>1277</v>
      </c>
      <c r="G2969" s="183" t="s">
        <v>12084</v>
      </c>
      <c r="H2969" s="183" t="s">
        <v>13665</v>
      </c>
    </row>
    <row r="2970" spans="1:8">
      <c r="A2970" s="183" t="s">
        <v>13664</v>
      </c>
      <c r="E2970" s="206">
        <v>235</v>
      </c>
      <c r="F2970" s="206">
        <v>1042</v>
      </c>
      <c r="G2970" s="183" t="s">
        <v>12084</v>
      </c>
      <c r="H2970" s="183" t="s">
        <v>13666</v>
      </c>
    </row>
    <row r="2971" spans="1:8">
      <c r="A2971" s="183" t="s">
        <v>13667</v>
      </c>
      <c r="E2971" s="206">
        <v>235</v>
      </c>
      <c r="F2971" s="206">
        <v>807</v>
      </c>
      <c r="G2971" s="183" t="s">
        <v>12587</v>
      </c>
      <c r="H2971" s="183" t="s">
        <v>13668</v>
      </c>
    </row>
    <row r="2972" spans="1:8">
      <c r="A2972" s="183" t="s">
        <v>13667</v>
      </c>
      <c r="E2972" s="206">
        <v>320</v>
      </c>
      <c r="F2972" s="206">
        <v>487</v>
      </c>
      <c r="G2972" s="183" t="s">
        <v>12084</v>
      </c>
      <c r="H2972" s="183" t="s">
        <v>13669</v>
      </c>
    </row>
    <row r="2973" spans="1:8">
      <c r="A2973" s="183" t="s">
        <v>13667</v>
      </c>
      <c r="E2973" s="183">
        <v>2</v>
      </c>
      <c r="F2973" s="206">
        <v>485</v>
      </c>
      <c r="G2973" s="183" t="s">
        <v>12104</v>
      </c>
      <c r="H2973" s="183" t="s">
        <v>13670</v>
      </c>
    </row>
    <row r="2974" spans="1:8">
      <c r="A2974" s="183" t="s">
        <v>13667</v>
      </c>
      <c r="C2974" s="183">
        <v>10158</v>
      </c>
      <c r="H2974" s="183" t="s">
        <v>13671</v>
      </c>
    </row>
    <row r="2975" spans="1:8">
      <c r="A2975" s="183" t="s">
        <v>13672</v>
      </c>
      <c r="C2975" s="183">
        <v>14567</v>
      </c>
      <c r="H2975" s="183" t="s">
        <v>13673</v>
      </c>
    </row>
    <row r="2976" spans="1:8">
      <c r="A2976" s="183" t="s">
        <v>13672</v>
      </c>
      <c r="D2976" s="183">
        <v>5000</v>
      </c>
      <c r="E2976" s="206"/>
      <c r="F2976" s="206">
        <v>5485</v>
      </c>
      <c r="H2976" s="183" t="s">
        <v>11467</v>
      </c>
    </row>
    <row r="2977" spans="1:8">
      <c r="A2977" s="183" t="s">
        <v>13674</v>
      </c>
      <c r="E2977" s="206">
        <v>225</v>
      </c>
      <c r="F2977" s="206">
        <v>5260</v>
      </c>
      <c r="G2977" s="183" t="s">
        <v>12084</v>
      </c>
      <c r="H2977" s="183" t="s">
        <v>13666</v>
      </c>
    </row>
    <row r="2978" spans="1:8">
      <c r="A2978" s="183" t="s">
        <v>13674</v>
      </c>
      <c r="E2978" s="206">
        <v>235</v>
      </c>
      <c r="F2978" s="206">
        <v>5025</v>
      </c>
      <c r="G2978" s="183" t="s">
        <v>12084</v>
      </c>
      <c r="H2978" s="183" t="s">
        <v>13666</v>
      </c>
    </row>
    <row r="2979" spans="1:8" ht="32.4">
      <c r="A2979" s="183" t="s">
        <v>13675</v>
      </c>
      <c r="C2979" s="183">
        <v>30000</v>
      </c>
      <c r="E2979" s="206"/>
      <c r="F2979" s="206"/>
      <c r="H2979" s="694" t="s">
        <v>13676</v>
      </c>
    </row>
    <row r="2980" spans="1:8">
      <c r="A2980" s="183" t="s">
        <v>4795</v>
      </c>
      <c r="E2980" s="206">
        <v>100</v>
      </c>
      <c r="F2980" s="206">
        <v>4925</v>
      </c>
      <c r="G2980" s="183" t="s">
        <v>12707</v>
      </c>
      <c r="H2980" s="183" t="s">
        <v>13677</v>
      </c>
    </row>
    <row r="2981" spans="1:8">
      <c r="A2981" s="183" t="s">
        <v>4795</v>
      </c>
      <c r="E2981" s="206">
        <v>1205</v>
      </c>
      <c r="F2981" s="206">
        <v>3720</v>
      </c>
      <c r="G2981" s="183" t="s">
        <v>12091</v>
      </c>
      <c r="H2981" s="183" t="s">
        <v>13678</v>
      </c>
    </row>
    <row r="2982" spans="1:8">
      <c r="A2982" s="183" t="s">
        <v>13679</v>
      </c>
      <c r="E2982" s="183">
        <v>52</v>
      </c>
      <c r="F2982" s="206">
        <v>3668</v>
      </c>
      <c r="G2982" s="183" t="s">
        <v>12104</v>
      </c>
      <c r="H2982" s="183" t="s">
        <v>13680</v>
      </c>
    </row>
    <row r="2983" spans="1:8">
      <c r="A2983" s="183" t="s">
        <v>13681</v>
      </c>
      <c r="E2983" s="206">
        <v>85</v>
      </c>
      <c r="F2983" s="206">
        <v>3583</v>
      </c>
      <c r="G2983" s="183" t="s">
        <v>12587</v>
      </c>
      <c r="H2983" s="183" t="s">
        <v>13682</v>
      </c>
    </row>
    <row r="2984" spans="1:8">
      <c r="A2984" s="183" t="s">
        <v>13681</v>
      </c>
      <c r="E2984" s="206">
        <v>85</v>
      </c>
      <c r="F2984" s="206">
        <v>3498</v>
      </c>
      <c r="G2984" s="183" t="s">
        <v>12084</v>
      </c>
      <c r="H2984" s="183" t="s">
        <v>13682</v>
      </c>
    </row>
    <row r="2985" spans="1:8">
      <c r="A2985" s="183" t="s">
        <v>13683</v>
      </c>
      <c r="E2985" s="206">
        <v>80</v>
      </c>
      <c r="F2985" s="206">
        <v>3418</v>
      </c>
      <c r="G2985" s="183" t="s">
        <v>12134</v>
      </c>
      <c r="H2985" s="183" t="s">
        <v>12544</v>
      </c>
    </row>
    <row r="2986" spans="1:8">
      <c r="A2986" s="183" t="s">
        <v>13684</v>
      </c>
      <c r="C2986" s="183">
        <v>17000</v>
      </c>
      <c r="H2986" s="183" t="s">
        <v>13685</v>
      </c>
    </row>
    <row r="2987" spans="1:8">
      <c r="A2987" s="183" t="s">
        <v>13686</v>
      </c>
      <c r="C2987" s="696">
        <v>20000</v>
      </c>
      <c r="H2987" s="183" t="s">
        <v>13687</v>
      </c>
    </row>
    <row r="2988" spans="1:8">
      <c r="A2988" s="183" t="s">
        <v>13686</v>
      </c>
      <c r="C2988" s="183">
        <v>27218</v>
      </c>
      <c r="H2988" s="183" t="s">
        <v>13688</v>
      </c>
    </row>
    <row r="2989" spans="1:8">
      <c r="A2989" s="183" t="s">
        <v>13686</v>
      </c>
      <c r="C2989" s="183">
        <v>30800</v>
      </c>
      <c r="H2989" s="183" t="s">
        <v>13689</v>
      </c>
    </row>
    <row r="2990" spans="1:8">
      <c r="A2990" s="183" t="s">
        <v>13686</v>
      </c>
      <c r="E2990" s="206">
        <v>178</v>
      </c>
      <c r="F2990" s="206">
        <v>3240</v>
      </c>
      <c r="G2990" s="206" t="s">
        <v>12097</v>
      </c>
      <c r="H2990" s="183" t="s">
        <v>13690</v>
      </c>
    </row>
    <row r="2991" spans="1:8">
      <c r="A2991" s="183" t="s">
        <v>13691</v>
      </c>
      <c r="E2991" s="206">
        <v>80</v>
      </c>
      <c r="F2991" s="206">
        <v>3160</v>
      </c>
      <c r="G2991" s="183" t="s">
        <v>12084</v>
      </c>
      <c r="H2991" s="183" t="s">
        <v>13692</v>
      </c>
    </row>
    <row r="2992" spans="1:8">
      <c r="A2992" s="183" t="s">
        <v>13691</v>
      </c>
      <c r="E2992" s="206">
        <v>80</v>
      </c>
      <c r="F2992" s="206">
        <v>3080</v>
      </c>
      <c r="G2992" s="183" t="s">
        <v>12084</v>
      </c>
      <c r="H2992" s="183" t="s">
        <v>13692</v>
      </c>
    </row>
    <row r="2993" spans="1:8">
      <c r="A2993" s="183" t="s">
        <v>13693</v>
      </c>
      <c r="E2993" s="206">
        <v>1000</v>
      </c>
      <c r="F2993" s="206">
        <v>2080</v>
      </c>
      <c r="G2993" s="183" t="s">
        <v>12084</v>
      </c>
      <c r="H2993" s="183" t="s">
        <v>13694</v>
      </c>
    </row>
    <row r="2994" spans="1:8">
      <c r="A2994" s="183" t="s">
        <v>13695</v>
      </c>
      <c r="C2994" s="696">
        <v>11326</v>
      </c>
      <c r="H2994" s="183" t="s">
        <v>13696</v>
      </c>
    </row>
    <row r="2995" spans="1:8">
      <c r="A2995" s="183" t="s">
        <v>13681</v>
      </c>
      <c r="E2995" s="206">
        <v>115</v>
      </c>
      <c r="F2995" s="206">
        <v>1965</v>
      </c>
      <c r="G2995" s="183" t="s">
        <v>12084</v>
      </c>
      <c r="H2995" s="183" t="s">
        <v>13697</v>
      </c>
    </row>
    <row r="2996" spans="1:8">
      <c r="A2996" s="183" t="s">
        <v>13681</v>
      </c>
      <c r="E2996" s="206">
        <v>150</v>
      </c>
      <c r="F2996" s="206">
        <v>1815</v>
      </c>
      <c r="G2996" s="183" t="s">
        <v>12084</v>
      </c>
      <c r="H2996" s="183" t="s">
        <v>13697</v>
      </c>
    </row>
    <row r="2997" spans="1:8">
      <c r="A2997" s="183" t="s">
        <v>13693</v>
      </c>
      <c r="D2997" s="183">
        <v>4320</v>
      </c>
      <c r="E2997" s="206"/>
      <c r="F2997" s="206"/>
      <c r="H2997" s="183" t="s">
        <v>13698</v>
      </c>
    </row>
    <row r="2998" spans="1:8">
      <c r="A2998" s="183" t="s">
        <v>13699</v>
      </c>
      <c r="C2998" s="696">
        <v>20000</v>
      </c>
      <c r="D2998" s="183" t="s">
        <v>13700</v>
      </c>
      <c r="H2998" s="183" t="s">
        <v>13701</v>
      </c>
    </row>
    <row r="2999" spans="1:8">
      <c r="A2999" s="183" t="s">
        <v>13699</v>
      </c>
      <c r="C2999" s="183">
        <v>40580</v>
      </c>
      <c r="H2999" s="183" t="s">
        <v>13702</v>
      </c>
    </row>
    <row r="3000" spans="1:8">
      <c r="A3000" s="183" t="s">
        <v>4800</v>
      </c>
      <c r="E3000" s="206">
        <v>299</v>
      </c>
      <c r="F3000" s="206">
        <v>5836</v>
      </c>
      <c r="G3000" s="183" t="s">
        <v>12122</v>
      </c>
      <c r="H3000" s="183" t="s">
        <v>13703</v>
      </c>
    </row>
    <row r="3001" spans="1:8">
      <c r="A3001" s="183" t="s">
        <v>4801</v>
      </c>
      <c r="E3001" s="206">
        <v>290</v>
      </c>
      <c r="F3001" s="206">
        <v>5546</v>
      </c>
      <c r="G3001" s="183" t="s">
        <v>12084</v>
      </c>
      <c r="H3001" s="183" t="s">
        <v>13704</v>
      </c>
    </row>
    <row r="3002" spans="1:8">
      <c r="A3002" s="183" t="s">
        <v>4801</v>
      </c>
      <c r="E3002" s="206">
        <v>335</v>
      </c>
      <c r="F3002" s="206">
        <v>5211</v>
      </c>
      <c r="G3002" s="183" t="s">
        <v>12084</v>
      </c>
      <c r="H3002" s="183" t="s">
        <v>13704</v>
      </c>
    </row>
    <row r="3003" spans="1:8">
      <c r="A3003" s="183" t="s">
        <v>13705</v>
      </c>
      <c r="E3003" s="206">
        <v>125</v>
      </c>
      <c r="F3003" s="206">
        <v>5086</v>
      </c>
      <c r="G3003" s="183" t="s">
        <v>12084</v>
      </c>
      <c r="H3003" s="183" t="s">
        <v>13706</v>
      </c>
    </row>
    <row r="3004" spans="1:8">
      <c r="A3004" s="183" t="s">
        <v>13705</v>
      </c>
      <c r="E3004" s="206">
        <v>120</v>
      </c>
      <c r="F3004" s="206">
        <v>4966</v>
      </c>
      <c r="G3004" s="183" t="s">
        <v>12084</v>
      </c>
      <c r="H3004" s="183" t="s">
        <v>13706</v>
      </c>
    </row>
    <row r="3005" spans="1:8">
      <c r="A3005" s="183" t="s">
        <v>13707</v>
      </c>
      <c r="E3005" s="206">
        <v>18</v>
      </c>
      <c r="F3005" s="206">
        <v>4948</v>
      </c>
      <c r="G3005" s="183" t="s">
        <v>12622</v>
      </c>
      <c r="H3005" s="183" t="s">
        <v>13708</v>
      </c>
    </row>
    <row r="3006" spans="1:8">
      <c r="A3006" s="183" t="s">
        <v>13707</v>
      </c>
      <c r="E3006" s="183">
        <v>90</v>
      </c>
      <c r="F3006" s="206">
        <v>4858</v>
      </c>
      <c r="G3006" s="183" t="s">
        <v>12084</v>
      </c>
      <c r="H3006" s="183" t="s">
        <v>11315</v>
      </c>
    </row>
    <row r="3007" spans="1:8">
      <c r="A3007" s="183" t="s">
        <v>13709</v>
      </c>
      <c r="E3007" s="206">
        <v>1205</v>
      </c>
      <c r="F3007" s="206">
        <v>3653</v>
      </c>
      <c r="G3007" s="183" t="s">
        <v>12091</v>
      </c>
      <c r="H3007" s="183" t="s">
        <v>13710</v>
      </c>
    </row>
    <row r="3008" spans="1:8">
      <c r="A3008" s="183" t="s">
        <v>13709</v>
      </c>
      <c r="C3008" s="696">
        <v>10000</v>
      </c>
      <c r="H3008" s="183" t="s">
        <v>13711</v>
      </c>
    </row>
    <row r="3009" spans="1:8">
      <c r="A3009" s="183" t="s">
        <v>13712</v>
      </c>
      <c r="D3009" s="183">
        <v>29400</v>
      </c>
      <c r="E3009" s="206"/>
      <c r="F3009" s="206"/>
      <c r="H3009" s="183" t="s">
        <v>13713</v>
      </c>
    </row>
    <row r="3010" spans="1:8">
      <c r="A3010" s="183" t="s">
        <v>13712</v>
      </c>
      <c r="E3010" s="206">
        <v>600</v>
      </c>
      <c r="F3010" s="206">
        <v>3053</v>
      </c>
      <c r="G3010" s="183" t="s">
        <v>12084</v>
      </c>
      <c r="H3010" s="183" t="s">
        <v>13714</v>
      </c>
    </row>
    <row r="3011" spans="1:8">
      <c r="A3011" s="183" t="s">
        <v>13715</v>
      </c>
      <c r="E3011" s="206">
        <v>100</v>
      </c>
      <c r="F3011" s="206">
        <v>2953</v>
      </c>
      <c r="G3011" s="183" t="s">
        <v>12084</v>
      </c>
      <c r="H3011" s="183" t="s">
        <v>13714</v>
      </c>
    </row>
    <row r="3012" spans="1:8">
      <c r="A3012" s="183" t="s">
        <v>13716</v>
      </c>
      <c r="E3012" s="183">
        <v>100</v>
      </c>
      <c r="F3012" s="206">
        <v>2853</v>
      </c>
      <c r="G3012" s="183" t="s">
        <v>12084</v>
      </c>
      <c r="H3012" s="183" t="s">
        <v>11315</v>
      </c>
    </row>
    <row r="3013" spans="1:8">
      <c r="A3013" s="183" t="s">
        <v>13717</v>
      </c>
      <c r="E3013" s="206">
        <v>800</v>
      </c>
      <c r="F3013" s="206">
        <v>2053</v>
      </c>
      <c r="G3013" s="183" t="s">
        <v>12084</v>
      </c>
      <c r="H3013" s="183" t="s">
        <v>13718</v>
      </c>
    </row>
    <row r="3014" spans="1:8">
      <c r="A3014" s="183" t="s">
        <v>13719</v>
      </c>
      <c r="C3014" s="183">
        <v>27218</v>
      </c>
      <c r="H3014" s="183" t="s">
        <v>13720</v>
      </c>
    </row>
    <row r="3015" spans="1:8">
      <c r="A3015" s="183" t="s">
        <v>13719</v>
      </c>
      <c r="C3015" s="183">
        <v>30250</v>
      </c>
      <c r="D3015" s="696" t="s">
        <v>13721</v>
      </c>
      <c r="H3015" s="183" t="s">
        <v>13722</v>
      </c>
    </row>
    <row r="3016" spans="1:8">
      <c r="A3016" s="183" t="s">
        <v>13719</v>
      </c>
      <c r="D3016" s="696" t="s">
        <v>13723</v>
      </c>
      <c r="H3016" s="183" t="s">
        <v>13724</v>
      </c>
    </row>
    <row r="3017" spans="1:8">
      <c r="A3017" s="183" t="s">
        <v>13719</v>
      </c>
      <c r="C3017" s="183">
        <v>7303</v>
      </c>
      <c r="E3017" s="183">
        <v>29400</v>
      </c>
      <c r="H3017" s="183" t="s">
        <v>13725</v>
      </c>
    </row>
    <row r="3018" spans="1:8">
      <c r="A3018" s="183" t="s">
        <v>13726</v>
      </c>
      <c r="E3018" s="183">
        <v>100</v>
      </c>
      <c r="F3018" s="206">
        <v>1953</v>
      </c>
      <c r="G3018" s="183" t="s">
        <v>12104</v>
      </c>
      <c r="H3018" s="183" t="s">
        <v>13727</v>
      </c>
    </row>
    <row r="3019" spans="1:8">
      <c r="A3019" s="183" t="s">
        <v>13726</v>
      </c>
      <c r="E3019" s="206">
        <v>84</v>
      </c>
      <c r="F3019" s="206">
        <v>1869</v>
      </c>
      <c r="G3019" s="183" t="s">
        <v>12073</v>
      </c>
      <c r="H3019" s="183" t="s">
        <v>13728</v>
      </c>
    </row>
    <row r="3020" spans="1:8">
      <c r="A3020" s="183" t="s">
        <v>13729</v>
      </c>
      <c r="C3020" s="183">
        <v>1196</v>
      </c>
      <c r="H3020" s="183" t="s">
        <v>13730</v>
      </c>
    </row>
    <row r="3021" spans="1:8">
      <c r="A3021" s="183" t="s">
        <v>13731</v>
      </c>
      <c r="D3021" s="183">
        <v>3150</v>
      </c>
      <c r="F3021" s="183">
        <v>5019</v>
      </c>
      <c r="H3021" s="183" t="s">
        <v>13732</v>
      </c>
    </row>
    <row r="3022" spans="1:8">
      <c r="A3022" s="183" t="s">
        <v>13733</v>
      </c>
      <c r="C3022" s="183">
        <v>69000</v>
      </c>
      <c r="H3022" s="183" t="s">
        <v>13734</v>
      </c>
    </row>
    <row r="3023" spans="1:8">
      <c r="A3023" s="183" t="s">
        <v>13735</v>
      </c>
      <c r="C3023" s="183">
        <v>3658</v>
      </c>
      <c r="H3023" s="183" t="s">
        <v>13734</v>
      </c>
    </row>
    <row r="3024" spans="1:8">
      <c r="A3024" s="183" t="s">
        <v>13736</v>
      </c>
      <c r="E3024" s="183">
        <v>35</v>
      </c>
      <c r="F3024" s="206">
        <v>4984</v>
      </c>
      <c r="G3024" s="183" t="s">
        <v>12104</v>
      </c>
      <c r="H3024" s="183" t="s">
        <v>13737</v>
      </c>
    </row>
    <row r="3025" spans="1:8">
      <c r="A3025" s="183" t="s">
        <v>13738</v>
      </c>
      <c r="E3025" s="206">
        <v>1205</v>
      </c>
      <c r="F3025" s="206">
        <v>3779</v>
      </c>
      <c r="G3025" s="183" t="s">
        <v>12091</v>
      </c>
      <c r="H3025" s="183" t="s">
        <v>13739</v>
      </c>
    </row>
    <row r="3026" spans="1:8">
      <c r="A3026" s="183" t="s">
        <v>13740</v>
      </c>
      <c r="E3026" s="206">
        <v>70</v>
      </c>
      <c r="F3026" s="206">
        <v>3709</v>
      </c>
      <c r="G3026" s="183" t="s">
        <v>12084</v>
      </c>
      <c r="H3026" s="183" t="s">
        <v>13741</v>
      </c>
    </row>
    <row r="3027" spans="1:8">
      <c r="A3027" s="183" t="s">
        <v>5452</v>
      </c>
      <c r="E3027" s="183">
        <v>70</v>
      </c>
      <c r="F3027" s="206">
        <v>3639</v>
      </c>
      <c r="G3027" s="183" t="s">
        <v>12122</v>
      </c>
      <c r="H3027" s="183" t="s">
        <v>12831</v>
      </c>
    </row>
    <row r="3028" spans="1:8">
      <c r="A3028" s="183" t="s">
        <v>13742</v>
      </c>
      <c r="C3028" s="183">
        <v>17000</v>
      </c>
      <c r="H3028" s="183" t="s">
        <v>13743</v>
      </c>
    </row>
    <row r="3029" spans="1:8">
      <c r="A3029" s="183" t="s">
        <v>13744</v>
      </c>
      <c r="C3029" s="183">
        <v>27218</v>
      </c>
      <c r="H3029" s="183" t="s">
        <v>13745</v>
      </c>
    </row>
    <row r="3030" spans="1:8">
      <c r="A3030" s="183" t="s">
        <v>13744</v>
      </c>
      <c r="C3030" s="183">
        <v>50000</v>
      </c>
      <c r="D3030" s="696"/>
      <c r="H3030" s="183" t="s">
        <v>13746</v>
      </c>
    </row>
    <row r="3031" spans="1:8">
      <c r="A3031" s="183" t="s">
        <v>13744</v>
      </c>
      <c r="D3031" s="696" t="s">
        <v>13747</v>
      </c>
      <c r="H3031" s="183" t="s">
        <v>13748</v>
      </c>
    </row>
    <row r="3032" spans="1:8">
      <c r="A3032" s="183" t="s">
        <v>13744</v>
      </c>
      <c r="C3032" s="183">
        <v>41454</v>
      </c>
      <c r="D3032" s="696" t="s">
        <v>13749</v>
      </c>
      <c r="E3032" s="696"/>
      <c r="H3032" s="183" t="s">
        <v>13750</v>
      </c>
    </row>
    <row r="3033" spans="1:8">
      <c r="A3033" s="183" t="s">
        <v>13744</v>
      </c>
      <c r="D3033" s="696" t="s">
        <v>13751</v>
      </c>
      <c r="E3033" s="696" t="s">
        <v>13752</v>
      </c>
      <c r="H3033" s="183" t="s">
        <v>13753</v>
      </c>
    </row>
    <row r="3034" spans="1:8">
      <c r="A3034" s="183" t="s">
        <v>13744</v>
      </c>
      <c r="C3034" s="183">
        <v>32275</v>
      </c>
      <c r="H3034" s="183" t="s">
        <v>13754</v>
      </c>
    </row>
    <row r="3035" spans="1:8">
      <c r="A3035" s="183" t="s">
        <v>13744</v>
      </c>
      <c r="C3035" s="183">
        <v>2167</v>
      </c>
      <c r="H3035" s="183" t="s">
        <v>13755</v>
      </c>
    </row>
    <row r="3036" spans="1:8">
      <c r="A3036" s="183" t="s">
        <v>13744</v>
      </c>
      <c r="E3036" s="206">
        <v>32</v>
      </c>
      <c r="F3036" s="206">
        <v>3607</v>
      </c>
      <c r="G3036" s="183" t="s">
        <v>12073</v>
      </c>
      <c r="H3036" s="183" t="s">
        <v>13756</v>
      </c>
    </row>
    <row r="3037" spans="1:8">
      <c r="A3037" s="183" t="s">
        <v>13744</v>
      </c>
      <c r="E3037" s="206">
        <v>199</v>
      </c>
      <c r="F3037" s="206">
        <v>3408</v>
      </c>
      <c r="G3037" s="206" t="s">
        <v>12097</v>
      </c>
      <c r="H3037" s="183" t="s">
        <v>13757</v>
      </c>
    </row>
    <row r="3038" spans="1:8">
      <c r="A3038" s="183" t="s">
        <v>13758</v>
      </c>
      <c r="E3038" s="206">
        <v>200</v>
      </c>
      <c r="F3038" s="206">
        <v>3208</v>
      </c>
      <c r="G3038" s="183" t="s">
        <v>12084</v>
      </c>
      <c r="H3038" s="183" t="s">
        <v>13759</v>
      </c>
    </row>
    <row r="3039" spans="1:8" ht="48.6">
      <c r="A3039" s="183" t="s">
        <v>13760</v>
      </c>
      <c r="C3039" s="183">
        <v>20000</v>
      </c>
      <c r="E3039" s="206"/>
      <c r="F3039" s="206"/>
      <c r="H3039" s="706" t="s">
        <v>13761</v>
      </c>
    </row>
    <row r="3040" spans="1:8">
      <c r="A3040" s="183" t="s">
        <v>13760</v>
      </c>
      <c r="C3040" s="183">
        <v>20000</v>
      </c>
      <c r="D3040" s="696"/>
      <c r="E3040" s="696"/>
      <c r="H3040" s="183" t="s">
        <v>13762</v>
      </c>
    </row>
    <row r="3041" spans="1:8">
      <c r="A3041" s="183" t="s">
        <v>13760</v>
      </c>
      <c r="C3041" s="183">
        <v>61454</v>
      </c>
      <c r="D3041" s="696"/>
      <c r="E3041" s="696"/>
      <c r="H3041" s="183" t="s">
        <v>13763</v>
      </c>
    </row>
    <row r="3042" spans="1:8">
      <c r="A3042" s="183" t="s">
        <v>13760</v>
      </c>
      <c r="C3042" s="183">
        <v>33000</v>
      </c>
      <c r="D3042" s="696"/>
      <c r="H3042" s="183" t="s">
        <v>13764</v>
      </c>
    </row>
    <row r="3043" spans="1:8" ht="129.6">
      <c r="A3043" s="183" t="s">
        <v>13765</v>
      </c>
      <c r="C3043" s="183">
        <v>175830</v>
      </c>
      <c r="H3043" s="694" t="s">
        <v>13766</v>
      </c>
    </row>
    <row r="3044" spans="1:8" ht="226.8">
      <c r="A3044" s="183" t="s">
        <v>13767</v>
      </c>
      <c r="H3044" s="694" t="s">
        <v>13768</v>
      </c>
    </row>
    <row r="3045" spans="1:8">
      <c r="A3045" s="183" t="s">
        <v>13769</v>
      </c>
      <c r="E3045" s="206">
        <v>1205</v>
      </c>
      <c r="F3045" s="206">
        <v>2003</v>
      </c>
      <c r="G3045" s="183" t="s">
        <v>12091</v>
      </c>
      <c r="H3045" s="183" t="s">
        <v>13739</v>
      </c>
    </row>
    <row r="3046" spans="1:8">
      <c r="A3046" s="183" t="s">
        <v>13770</v>
      </c>
      <c r="E3046" s="206">
        <v>18</v>
      </c>
      <c r="F3046" s="206">
        <v>1985</v>
      </c>
      <c r="G3046" s="183" t="s">
        <v>12073</v>
      </c>
      <c r="H3046" s="183" t="s">
        <v>13771</v>
      </c>
    </row>
    <row r="3047" spans="1:8">
      <c r="A3047" s="183" t="s">
        <v>13770</v>
      </c>
      <c r="C3047" s="183">
        <v>17000</v>
      </c>
      <c r="H3047" s="183" t="s">
        <v>13772</v>
      </c>
    </row>
    <row r="3048" spans="1:8">
      <c r="A3048" s="183" t="s">
        <v>13773</v>
      </c>
      <c r="E3048" s="183">
        <v>25</v>
      </c>
      <c r="F3048" s="206">
        <v>1960</v>
      </c>
      <c r="G3048" s="183" t="s">
        <v>12104</v>
      </c>
      <c r="H3048" s="183" t="s">
        <v>13774</v>
      </c>
    </row>
    <row r="3049" spans="1:8">
      <c r="A3049" s="183" t="s">
        <v>13775</v>
      </c>
      <c r="C3049" s="183">
        <v>27218</v>
      </c>
      <c r="H3049" s="183" t="s">
        <v>13776</v>
      </c>
    </row>
    <row r="3050" spans="1:8">
      <c r="A3050" s="183" t="s">
        <v>13775</v>
      </c>
      <c r="C3050" s="183">
        <v>18000</v>
      </c>
      <c r="D3050" s="696"/>
      <c r="H3050" s="183" t="s">
        <v>13777</v>
      </c>
    </row>
    <row r="3051" spans="1:8">
      <c r="A3051" s="183" t="s">
        <v>13778</v>
      </c>
      <c r="C3051" s="183">
        <v>15000</v>
      </c>
      <c r="D3051" s="696" t="s">
        <v>13779</v>
      </c>
      <c r="E3051" s="696"/>
      <c r="H3051" s="183" t="s">
        <v>13780</v>
      </c>
    </row>
    <row r="3052" spans="1:8">
      <c r="A3052" s="183" t="s">
        <v>13778</v>
      </c>
      <c r="C3052" s="183">
        <v>2650</v>
      </c>
      <c r="H3052" s="183" t="s">
        <v>13781</v>
      </c>
    </row>
    <row r="3053" spans="1:8">
      <c r="A3053" s="183" t="s">
        <v>13782</v>
      </c>
      <c r="C3053" s="183">
        <v>31264</v>
      </c>
      <c r="H3053" s="183" t="s">
        <v>13783</v>
      </c>
    </row>
    <row r="3054" spans="1:8">
      <c r="A3054" s="183" t="s">
        <v>13784</v>
      </c>
      <c r="E3054" s="206">
        <v>28</v>
      </c>
      <c r="F3054" s="206">
        <v>1932</v>
      </c>
      <c r="G3054" s="183" t="s">
        <v>12748</v>
      </c>
      <c r="H3054" s="183" t="s">
        <v>13785</v>
      </c>
    </row>
    <row r="3055" spans="1:8">
      <c r="A3055" s="183" t="s">
        <v>13786</v>
      </c>
      <c r="E3055" s="206">
        <v>1205</v>
      </c>
      <c r="F3055" s="206">
        <v>727</v>
      </c>
      <c r="G3055" s="183" t="s">
        <v>12091</v>
      </c>
      <c r="H3055" s="183" t="s">
        <v>13787</v>
      </c>
    </row>
    <row r="3056" spans="1:8">
      <c r="A3056" s="183" t="s">
        <v>13788</v>
      </c>
      <c r="E3056" s="183">
        <v>169</v>
      </c>
      <c r="F3056" s="206">
        <v>558</v>
      </c>
      <c r="G3056" s="183" t="s">
        <v>12073</v>
      </c>
      <c r="H3056" s="183" t="s">
        <v>11264</v>
      </c>
    </row>
    <row r="3057" spans="1:8">
      <c r="A3057" s="183" t="s">
        <v>13789</v>
      </c>
      <c r="E3057" s="206">
        <v>189</v>
      </c>
      <c r="F3057" s="206">
        <v>369</v>
      </c>
      <c r="G3057" s="206" t="s">
        <v>12097</v>
      </c>
      <c r="H3057" s="183" t="s">
        <v>13790</v>
      </c>
    </row>
    <row r="3058" spans="1:8">
      <c r="A3058" s="183" t="s">
        <v>13789</v>
      </c>
      <c r="D3058" s="183">
        <v>5000</v>
      </c>
      <c r="E3058" s="206"/>
      <c r="F3058" s="206">
        <v>5369</v>
      </c>
      <c r="H3058" s="183" t="s">
        <v>11467</v>
      </c>
    </row>
    <row r="3059" spans="1:8">
      <c r="A3059" s="183" t="s">
        <v>13789</v>
      </c>
      <c r="E3059" s="183">
        <v>535</v>
      </c>
      <c r="F3059" s="206">
        <v>4834</v>
      </c>
      <c r="G3059" s="183" t="s">
        <v>12104</v>
      </c>
      <c r="H3059" s="183" t="s">
        <v>13791</v>
      </c>
    </row>
    <row r="3060" spans="1:8">
      <c r="A3060" s="183" t="s">
        <v>13789</v>
      </c>
      <c r="E3060" s="206">
        <v>352</v>
      </c>
      <c r="F3060" s="206">
        <v>4482</v>
      </c>
      <c r="G3060" s="183" t="s">
        <v>12134</v>
      </c>
      <c r="H3060" s="183" t="s">
        <v>13792</v>
      </c>
    </row>
    <row r="3061" spans="1:8">
      <c r="A3061" s="183" t="s">
        <v>13793</v>
      </c>
      <c r="C3061" s="183">
        <v>17000</v>
      </c>
      <c r="H3061" s="183" t="s">
        <v>13794</v>
      </c>
    </row>
    <row r="3062" spans="1:8">
      <c r="A3062" s="183" t="s">
        <v>13795</v>
      </c>
      <c r="E3062" s="183">
        <v>196</v>
      </c>
      <c r="F3062" s="206">
        <v>4286</v>
      </c>
      <c r="G3062" s="183" t="s">
        <v>12104</v>
      </c>
      <c r="H3062" s="183" t="s">
        <v>13796</v>
      </c>
    </row>
    <row r="3063" spans="1:8">
      <c r="A3063" s="183" t="s">
        <v>13795</v>
      </c>
      <c r="C3063" s="183">
        <v>26897</v>
      </c>
      <c r="H3063" s="183" t="s">
        <v>13797</v>
      </c>
    </row>
    <row r="3064" spans="1:8">
      <c r="A3064" s="183" t="s">
        <v>13795</v>
      </c>
      <c r="C3064" s="183">
        <v>26000</v>
      </c>
      <c r="D3064" s="696"/>
      <c r="H3064" s="183" t="s">
        <v>13798</v>
      </c>
    </row>
    <row r="3065" spans="1:8">
      <c r="A3065" s="183" t="s">
        <v>13799</v>
      </c>
      <c r="C3065" s="183">
        <v>46454</v>
      </c>
      <c r="D3065" s="696"/>
      <c r="E3065" s="696"/>
      <c r="H3065" s="183" t="s">
        <v>13800</v>
      </c>
    </row>
    <row r="3066" spans="1:8">
      <c r="A3066" s="183" t="s">
        <v>13801</v>
      </c>
      <c r="C3066" s="183">
        <v>2516</v>
      </c>
      <c r="H3066" s="183" t="s">
        <v>13802</v>
      </c>
    </row>
    <row r="3067" spans="1:8">
      <c r="A3067" s="183" t="s">
        <v>13801</v>
      </c>
      <c r="C3067" s="183">
        <v>25003</v>
      </c>
      <c r="H3067" s="183" t="s">
        <v>13803</v>
      </c>
    </row>
    <row r="3068" spans="1:8">
      <c r="A3068" s="183" t="s">
        <v>13801</v>
      </c>
      <c r="E3068" s="183">
        <v>28</v>
      </c>
      <c r="F3068" s="206">
        <v>4258</v>
      </c>
      <c r="G3068" s="183" t="s">
        <v>12104</v>
      </c>
      <c r="H3068" s="183" t="s">
        <v>13804</v>
      </c>
    </row>
    <row r="3069" spans="1:8">
      <c r="A3069" s="183" t="s">
        <v>13805</v>
      </c>
      <c r="E3069" s="206">
        <v>430</v>
      </c>
      <c r="F3069" s="206">
        <v>3828</v>
      </c>
      <c r="G3069" s="183" t="s">
        <v>12587</v>
      </c>
      <c r="H3069" s="183" t="s">
        <v>13806</v>
      </c>
    </row>
    <row r="3070" spans="1:8">
      <c r="A3070" s="183" t="s">
        <v>13805</v>
      </c>
      <c r="E3070" s="206">
        <v>355</v>
      </c>
      <c r="F3070" s="206">
        <v>3473</v>
      </c>
      <c r="G3070" s="183" t="s">
        <v>12084</v>
      </c>
      <c r="H3070" s="183" t="s">
        <v>13807</v>
      </c>
    </row>
    <row r="3071" spans="1:8">
      <c r="A3071" s="183" t="s">
        <v>13808</v>
      </c>
      <c r="E3071" s="183">
        <v>28</v>
      </c>
      <c r="F3071" s="206">
        <v>3445</v>
      </c>
      <c r="G3071" s="183" t="s">
        <v>12104</v>
      </c>
      <c r="H3071" s="183" t="s">
        <v>13809</v>
      </c>
    </row>
    <row r="3072" spans="1:8">
      <c r="A3072" s="183" t="s">
        <v>13810</v>
      </c>
      <c r="E3072" s="206">
        <v>121</v>
      </c>
      <c r="F3072" s="206">
        <v>3324</v>
      </c>
      <c r="G3072" s="183" t="s">
        <v>11094</v>
      </c>
      <c r="H3072" s="183" t="s">
        <v>13811</v>
      </c>
    </row>
    <row r="3073" spans="1:8">
      <c r="A3073" s="183" t="s">
        <v>13812</v>
      </c>
      <c r="E3073" s="206">
        <v>50</v>
      </c>
      <c r="F3073" s="206">
        <v>3274</v>
      </c>
      <c r="G3073" s="183" t="s">
        <v>12622</v>
      </c>
      <c r="H3073" s="183" t="s">
        <v>13813</v>
      </c>
    </row>
    <row r="3074" spans="1:8">
      <c r="A3074" s="183" t="s">
        <v>13814</v>
      </c>
      <c r="E3074" s="206">
        <v>1458</v>
      </c>
      <c r="F3074" s="206">
        <v>1816</v>
      </c>
      <c r="G3074" s="183" t="s">
        <v>12091</v>
      </c>
      <c r="H3074" s="183" t="s">
        <v>13815</v>
      </c>
    </row>
    <row r="3075" spans="1:8">
      <c r="A3075" s="183" t="s">
        <v>13816</v>
      </c>
      <c r="E3075" s="206">
        <v>28</v>
      </c>
      <c r="F3075" s="206">
        <v>1788</v>
      </c>
      <c r="G3075" s="183" t="s">
        <v>12104</v>
      </c>
      <c r="H3075" s="183" t="s">
        <v>13817</v>
      </c>
    </row>
    <row r="3076" spans="1:8">
      <c r="A3076" s="183" t="s">
        <v>13818</v>
      </c>
      <c r="C3076" s="183">
        <v>61454</v>
      </c>
      <c r="D3076" s="696"/>
      <c r="E3076" s="696"/>
      <c r="H3076" s="183" t="s">
        <v>13819</v>
      </c>
    </row>
    <row r="3077" spans="1:8">
      <c r="A3077" s="183" t="s">
        <v>13820</v>
      </c>
      <c r="E3077" s="206">
        <v>140</v>
      </c>
      <c r="F3077" s="206">
        <v>1648</v>
      </c>
      <c r="G3077" s="183" t="s">
        <v>12084</v>
      </c>
      <c r="H3077" s="183" t="s">
        <v>13821</v>
      </c>
    </row>
    <row r="3078" spans="1:8">
      <c r="A3078" s="183" t="s">
        <v>13822</v>
      </c>
      <c r="C3078" s="183">
        <v>17000</v>
      </c>
      <c r="H3078" s="183" t="s">
        <v>13823</v>
      </c>
    </row>
    <row r="3079" spans="1:8" ht="64.8">
      <c r="A3079" s="183" t="s">
        <v>13824</v>
      </c>
      <c r="E3079" s="206"/>
      <c r="F3079" s="206"/>
      <c r="H3079" s="694" t="s">
        <v>13825</v>
      </c>
    </row>
    <row r="3080" spans="1:8">
      <c r="A3080" s="183" t="s">
        <v>13824</v>
      </c>
      <c r="C3080" s="183">
        <v>26897</v>
      </c>
      <c r="H3080" s="183" t="s">
        <v>13826</v>
      </c>
    </row>
    <row r="3081" spans="1:8">
      <c r="A3081" s="183" t="s">
        <v>13827</v>
      </c>
      <c r="C3081" s="183">
        <v>37500</v>
      </c>
      <c r="D3081" s="696"/>
      <c r="H3081" s="183" t="s">
        <v>13828</v>
      </c>
    </row>
    <row r="3082" spans="1:8">
      <c r="A3082" s="183" t="s">
        <v>13829</v>
      </c>
      <c r="C3082" s="183">
        <v>10057</v>
      </c>
      <c r="H3082" s="183" t="s">
        <v>13830</v>
      </c>
    </row>
    <row r="3083" spans="1:8">
      <c r="A3083" s="183" t="s">
        <v>13831</v>
      </c>
      <c r="E3083" s="183">
        <v>60</v>
      </c>
      <c r="F3083" s="206">
        <v>1588</v>
      </c>
      <c r="G3083" s="183" t="s">
        <v>12104</v>
      </c>
      <c r="H3083" s="183" t="s">
        <v>13832</v>
      </c>
    </row>
    <row r="3084" spans="1:8" ht="291.60000000000002">
      <c r="A3084" s="183" t="s">
        <v>13833</v>
      </c>
      <c r="C3084" s="183">
        <v>62750</v>
      </c>
      <c r="D3084" s="183" t="s">
        <v>13834</v>
      </c>
      <c r="H3084" s="694" t="s">
        <v>13835</v>
      </c>
    </row>
    <row r="3085" spans="1:8">
      <c r="A3085" s="183" t="s">
        <v>13836</v>
      </c>
      <c r="C3085" s="183">
        <v>16458</v>
      </c>
      <c r="H3085" s="183" t="s">
        <v>13837</v>
      </c>
    </row>
    <row r="3086" spans="1:8">
      <c r="A3086" s="183" t="s">
        <v>13836</v>
      </c>
      <c r="E3086" s="206">
        <v>100</v>
      </c>
      <c r="F3086" s="206">
        <v>1488</v>
      </c>
      <c r="G3086" s="183" t="s">
        <v>12084</v>
      </c>
      <c r="H3086" s="183" t="s">
        <v>13821</v>
      </c>
    </row>
    <row r="3087" spans="1:8">
      <c r="A3087" s="183" t="s">
        <v>13838</v>
      </c>
      <c r="E3087" s="183">
        <v>44</v>
      </c>
      <c r="F3087" s="206">
        <v>1444</v>
      </c>
      <c r="G3087" s="183" t="s">
        <v>12104</v>
      </c>
      <c r="H3087" s="183" t="s">
        <v>13839</v>
      </c>
    </row>
    <row r="3088" spans="1:8">
      <c r="A3088" s="183" t="s">
        <v>13840</v>
      </c>
      <c r="E3088" s="183">
        <v>28</v>
      </c>
      <c r="F3088" s="206">
        <v>1416</v>
      </c>
      <c r="G3088" s="183" t="s">
        <v>12104</v>
      </c>
      <c r="H3088" s="183" t="s">
        <v>13841</v>
      </c>
    </row>
    <row r="3089" spans="1:8">
      <c r="A3089" s="183" t="s">
        <v>13842</v>
      </c>
      <c r="E3089" s="183">
        <v>100</v>
      </c>
      <c r="F3089" s="206">
        <v>1316</v>
      </c>
      <c r="G3089" s="183" t="s">
        <v>12084</v>
      </c>
      <c r="H3089" s="183" t="s">
        <v>13843</v>
      </c>
    </row>
    <row r="3090" spans="1:8">
      <c r="A3090" s="183" t="s">
        <v>13844</v>
      </c>
      <c r="C3090" s="183">
        <v>61454</v>
      </c>
      <c r="D3090" s="696"/>
      <c r="E3090" s="696"/>
      <c r="H3090" s="183" t="s">
        <v>13845</v>
      </c>
    </row>
    <row r="3091" spans="1:8">
      <c r="A3091" s="183" t="s">
        <v>13846</v>
      </c>
      <c r="E3091" s="206">
        <v>199</v>
      </c>
      <c r="F3091" s="206">
        <v>1117</v>
      </c>
      <c r="G3091" s="206" t="s">
        <v>12097</v>
      </c>
      <c r="H3091" s="183" t="s">
        <v>13847</v>
      </c>
    </row>
    <row r="3092" spans="1:8" ht="48.6">
      <c r="A3092" s="183" t="s">
        <v>13848</v>
      </c>
      <c r="C3092" s="183">
        <v>12000</v>
      </c>
      <c r="E3092" s="206"/>
      <c r="F3092" s="206"/>
      <c r="H3092" s="694" t="s">
        <v>13849</v>
      </c>
    </row>
    <row r="3093" spans="1:8">
      <c r="A3093" s="183" t="s">
        <v>13848</v>
      </c>
      <c r="C3093" s="183">
        <v>25330</v>
      </c>
      <c r="H3093" s="183" t="s">
        <v>13850</v>
      </c>
    </row>
    <row r="3094" spans="1:8">
      <c r="A3094" s="183" t="s">
        <v>13848</v>
      </c>
      <c r="D3094" s="183">
        <v>5000</v>
      </c>
      <c r="E3094" s="206"/>
      <c r="F3094" s="206">
        <v>6117</v>
      </c>
      <c r="H3094" s="183" t="s">
        <v>12847</v>
      </c>
    </row>
    <row r="3095" spans="1:8">
      <c r="A3095" s="183" t="s">
        <v>13848</v>
      </c>
      <c r="E3095" s="206">
        <v>1458</v>
      </c>
      <c r="F3095" s="206">
        <v>4659</v>
      </c>
      <c r="G3095" s="183" t="s">
        <v>12091</v>
      </c>
      <c r="H3095" s="183" t="s">
        <v>13851</v>
      </c>
    </row>
    <row r="3096" spans="1:8">
      <c r="A3096" s="183" t="s">
        <v>13848</v>
      </c>
      <c r="E3096" s="183">
        <v>28</v>
      </c>
      <c r="F3096" s="206">
        <v>4631</v>
      </c>
      <c r="G3096" s="183" t="s">
        <v>12104</v>
      </c>
      <c r="H3096" s="183" t="s">
        <v>13852</v>
      </c>
    </row>
    <row r="3097" spans="1:8">
      <c r="A3097" s="183" t="s">
        <v>13853</v>
      </c>
      <c r="E3097" s="183">
        <v>100</v>
      </c>
      <c r="F3097" s="206">
        <v>4531</v>
      </c>
      <c r="G3097" s="183" t="s">
        <v>12084</v>
      </c>
      <c r="H3097" s="183" t="s">
        <v>13854</v>
      </c>
    </row>
    <row r="3098" spans="1:8">
      <c r="A3098" s="183" t="s">
        <v>13853</v>
      </c>
      <c r="C3098" s="183">
        <v>26897</v>
      </c>
      <c r="H3098" s="183" t="s">
        <v>13855</v>
      </c>
    </row>
    <row r="3099" spans="1:8">
      <c r="A3099" s="183" t="s">
        <v>13853</v>
      </c>
      <c r="C3099" s="183">
        <v>12800</v>
      </c>
      <c r="D3099" s="696"/>
      <c r="H3099" s="183" t="s">
        <v>13856</v>
      </c>
    </row>
    <row r="3100" spans="1:8">
      <c r="A3100" s="183" t="s">
        <v>13857</v>
      </c>
      <c r="E3100" s="206">
        <v>280</v>
      </c>
      <c r="F3100" s="206">
        <v>4251</v>
      </c>
      <c r="G3100" s="183" t="s">
        <v>12122</v>
      </c>
      <c r="H3100" s="183" t="s">
        <v>13858</v>
      </c>
    </row>
    <row r="3101" spans="1:8">
      <c r="A3101" s="183" t="s">
        <v>13859</v>
      </c>
      <c r="E3101" s="206">
        <v>18</v>
      </c>
      <c r="F3101" s="206">
        <v>4233</v>
      </c>
      <c r="G3101" s="183" t="s">
        <v>12073</v>
      </c>
      <c r="H3101" s="183" t="s">
        <v>13860</v>
      </c>
    </row>
    <row r="3102" spans="1:8">
      <c r="A3102" s="183" t="s">
        <v>13859</v>
      </c>
      <c r="E3102" s="206">
        <v>285</v>
      </c>
      <c r="F3102" s="206">
        <v>3948</v>
      </c>
      <c r="G3102" s="183" t="s">
        <v>12084</v>
      </c>
      <c r="H3102" s="183" t="s">
        <v>13861</v>
      </c>
    </row>
    <row r="3103" spans="1:8">
      <c r="A3103" s="183" t="s">
        <v>13862</v>
      </c>
      <c r="E3103" s="206">
        <v>300</v>
      </c>
      <c r="F3103" s="206">
        <v>3648</v>
      </c>
      <c r="G3103" s="183" t="s">
        <v>12084</v>
      </c>
      <c r="H3103" s="183" t="s">
        <v>13861</v>
      </c>
    </row>
    <row r="3104" spans="1:8">
      <c r="A3104" s="183" t="s">
        <v>13859</v>
      </c>
      <c r="E3104" s="206">
        <v>95</v>
      </c>
      <c r="F3104" s="206">
        <v>3553</v>
      </c>
      <c r="G3104" s="183" t="s">
        <v>12084</v>
      </c>
      <c r="H3104" s="183" t="s">
        <v>13863</v>
      </c>
    </row>
    <row r="3105" spans="1:8">
      <c r="A3105" s="183" t="s">
        <v>13862</v>
      </c>
      <c r="E3105" s="206">
        <v>245</v>
      </c>
      <c r="F3105" s="206">
        <v>3308</v>
      </c>
      <c r="G3105" s="183" t="s">
        <v>12084</v>
      </c>
      <c r="H3105" s="183" t="s">
        <v>13864</v>
      </c>
    </row>
    <row r="3106" spans="1:8">
      <c r="A3106" s="183" t="s">
        <v>13865</v>
      </c>
      <c r="E3106" s="206">
        <v>1458</v>
      </c>
      <c r="F3106" s="206">
        <v>1850</v>
      </c>
      <c r="G3106" s="183" t="s">
        <v>12091</v>
      </c>
      <c r="H3106" s="183" t="s">
        <v>13866</v>
      </c>
    </row>
    <row r="3107" spans="1:8">
      <c r="A3107" s="183" t="s">
        <v>13867</v>
      </c>
      <c r="E3107" s="206">
        <v>92</v>
      </c>
      <c r="F3107" s="206">
        <v>1758</v>
      </c>
      <c r="G3107" s="183" t="s">
        <v>12104</v>
      </c>
      <c r="H3107" s="183" t="s">
        <v>13868</v>
      </c>
    </row>
    <row r="3108" spans="1:8">
      <c r="A3108" s="183" t="s">
        <v>13867</v>
      </c>
      <c r="E3108" s="183">
        <v>84</v>
      </c>
      <c r="F3108" s="206">
        <v>1674</v>
      </c>
      <c r="G3108" s="183" t="s">
        <v>12104</v>
      </c>
      <c r="H3108" s="183" t="s">
        <v>13869</v>
      </c>
    </row>
    <row r="3109" spans="1:8">
      <c r="A3109" s="183" t="s">
        <v>13870</v>
      </c>
      <c r="C3109" s="183">
        <v>17000</v>
      </c>
      <c r="H3109" s="183" t="s">
        <v>13871</v>
      </c>
    </row>
    <row r="3110" spans="1:8">
      <c r="A3110" s="183" t="s">
        <v>5604</v>
      </c>
      <c r="C3110" s="183">
        <v>61454</v>
      </c>
      <c r="D3110" s="696"/>
      <c r="E3110" s="696"/>
      <c r="H3110" s="183" t="s">
        <v>13872</v>
      </c>
    </row>
    <row r="3111" spans="1:8">
      <c r="A3111" s="183" t="s">
        <v>13873</v>
      </c>
      <c r="C3111" s="183">
        <v>15000</v>
      </c>
      <c r="D3111" s="696"/>
      <c r="H3111" s="183" t="s">
        <v>13874</v>
      </c>
    </row>
    <row r="3112" spans="1:8">
      <c r="A3112" s="183" t="s">
        <v>13873</v>
      </c>
      <c r="C3112" s="183">
        <v>26897</v>
      </c>
      <c r="H3112" s="183" t="s">
        <v>13875</v>
      </c>
    </row>
    <row r="3113" spans="1:8">
      <c r="A3113" s="183" t="s">
        <v>13876</v>
      </c>
      <c r="E3113" s="206">
        <v>48</v>
      </c>
      <c r="F3113" s="206">
        <v>1626</v>
      </c>
      <c r="G3113" s="183" t="s">
        <v>12084</v>
      </c>
      <c r="H3113" s="183" t="s">
        <v>13877</v>
      </c>
    </row>
    <row r="3114" spans="1:8">
      <c r="A3114" s="183" t="s">
        <v>13878</v>
      </c>
      <c r="C3114" s="183">
        <v>12314</v>
      </c>
      <c r="H3114" s="183" t="s">
        <v>13879</v>
      </c>
    </row>
    <row r="3115" spans="1:8">
      <c r="A3115" s="183" t="s">
        <v>13878</v>
      </c>
      <c r="C3115" s="183">
        <v>61454</v>
      </c>
      <c r="D3115" s="696"/>
      <c r="E3115" s="696"/>
      <c r="H3115" s="183" t="s">
        <v>13880</v>
      </c>
    </row>
    <row r="3116" spans="1:8">
      <c r="A3116" s="183" t="s">
        <v>5605</v>
      </c>
      <c r="E3116" s="183">
        <v>476</v>
      </c>
      <c r="F3116" s="206">
        <v>1150</v>
      </c>
      <c r="G3116" s="183" t="s">
        <v>12104</v>
      </c>
      <c r="H3116" s="183" t="s">
        <v>13881</v>
      </c>
    </row>
    <row r="3117" spans="1:8">
      <c r="A3117" s="183" t="s">
        <v>13882</v>
      </c>
      <c r="E3117" s="206">
        <v>199</v>
      </c>
      <c r="F3117" s="206">
        <v>951</v>
      </c>
      <c r="G3117" s="206" t="s">
        <v>12097</v>
      </c>
      <c r="H3117" s="183" t="s">
        <v>13883</v>
      </c>
    </row>
    <row r="3118" spans="1:8">
      <c r="A3118" s="183" t="s">
        <v>13884</v>
      </c>
      <c r="D3118" s="183">
        <v>5000</v>
      </c>
      <c r="E3118" s="206"/>
      <c r="F3118" s="206">
        <v>5951</v>
      </c>
      <c r="H3118" s="183" t="s">
        <v>11467</v>
      </c>
    </row>
    <row r="3119" spans="1:8">
      <c r="A3119" s="183" t="s">
        <v>13884</v>
      </c>
      <c r="E3119" s="206">
        <v>1458</v>
      </c>
      <c r="F3119" s="206">
        <v>4493</v>
      </c>
      <c r="G3119" s="183" t="s">
        <v>12551</v>
      </c>
      <c r="H3119" s="183" t="s">
        <v>13866</v>
      </c>
    </row>
    <row r="3120" spans="1:8">
      <c r="A3120" s="183" t="s">
        <v>13885</v>
      </c>
      <c r="E3120" s="206">
        <v>115</v>
      </c>
      <c r="F3120" s="206">
        <v>4378</v>
      </c>
      <c r="G3120" s="183" t="s">
        <v>12084</v>
      </c>
      <c r="H3120" s="183" t="s">
        <v>13886</v>
      </c>
    </row>
    <row r="3121" spans="1:8">
      <c r="A3121" s="183" t="s">
        <v>13885</v>
      </c>
      <c r="E3121" s="206">
        <v>135</v>
      </c>
      <c r="F3121" s="206">
        <v>4243</v>
      </c>
      <c r="G3121" s="183" t="s">
        <v>12084</v>
      </c>
      <c r="H3121" s="183" t="s">
        <v>13886</v>
      </c>
    </row>
    <row r="3122" spans="1:8">
      <c r="A3122" s="183" t="s">
        <v>13887</v>
      </c>
      <c r="C3122" s="183">
        <v>17000</v>
      </c>
      <c r="H3122" s="183" t="s">
        <v>13888</v>
      </c>
    </row>
    <row r="3123" spans="1:8">
      <c r="A3123" s="183" t="s">
        <v>13889</v>
      </c>
      <c r="C3123" s="183">
        <v>61454</v>
      </c>
      <c r="D3123" s="696"/>
      <c r="E3123" s="696"/>
      <c r="H3123" s="183" t="s">
        <v>13890</v>
      </c>
    </row>
    <row r="3124" spans="1:8">
      <c r="A3124" s="183" t="s">
        <v>13889</v>
      </c>
      <c r="C3124" s="183">
        <v>14000</v>
      </c>
      <c r="D3124" s="696"/>
      <c r="H3124" s="183" t="s">
        <v>13891</v>
      </c>
    </row>
    <row r="3125" spans="1:8">
      <c r="A3125" s="183" t="s">
        <v>13889</v>
      </c>
      <c r="C3125" s="183">
        <v>26897</v>
      </c>
      <c r="H3125" s="183" t="s">
        <v>13892</v>
      </c>
    </row>
    <row r="3126" spans="1:8">
      <c r="A3126" s="183" t="s">
        <v>13893</v>
      </c>
      <c r="C3126" s="183">
        <v>8534</v>
      </c>
      <c r="H3126" s="183" t="s">
        <v>13894</v>
      </c>
    </row>
    <row r="3127" spans="1:8" ht="340.2">
      <c r="A3127" s="183" t="s">
        <v>13895</v>
      </c>
      <c r="C3127" s="183">
        <v>196030</v>
      </c>
      <c r="H3127" s="694" t="s">
        <v>13896</v>
      </c>
    </row>
    <row r="3128" spans="1:8">
      <c r="A3128" s="183" t="s">
        <v>13897</v>
      </c>
      <c r="E3128" s="206">
        <v>250</v>
      </c>
      <c r="F3128" s="206">
        <v>3993</v>
      </c>
      <c r="G3128" s="183" t="s">
        <v>12084</v>
      </c>
      <c r="H3128" s="183" t="s">
        <v>13898</v>
      </c>
    </row>
    <row r="3129" spans="1:8">
      <c r="A3129" s="183" t="s">
        <v>13899</v>
      </c>
      <c r="E3129" s="206">
        <v>255</v>
      </c>
      <c r="F3129" s="206">
        <v>3738</v>
      </c>
      <c r="G3129" s="183" t="s">
        <v>12084</v>
      </c>
      <c r="H3129" s="183" t="s">
        <v>13900</v>
      </c>
    </row>
    <row r="3130" spans="1:8">
      <c r="A3130" s="183" t="s">
        <v>13901</v>
      </c>
      <c r="E3130" s="183">
        <v>35</v>
      </c>
      <c r="F3130" s="206">
        <v>3703</v>
      </c>
      <c r="G3130" s="183" t="s">
        <v>12104</v>
      </c>
      <c r="H3130" s="183" t="s">
        <v>13902</v>
      </c>
    </row>
    <row r="3131" spans="1:8">
      <c r="A3131" s="183" t="s">
        <v>13903</v>
      </c>
      <c r="E3131" s="206">
        <v>1458</v>
      </c>
      <c r="F3131" s="206">
        <v>2245</v>
      </c>
      <c r="G3131" s="183" t="s">
        <v>12091</v>
      </c>
      <c r="H3131" s="183" t="s">
        <v>13904</v>
      </c>
    </row>
    <row r="3132" spans="1:8">
      <c r="A3132" s="183" t="s">
        <v>13905</v>
      </c>
      <c r="C3132" s="183">
        <v>18000</v>
      </c>
      <c r="D3132" s="696"/>
      <c r="H3132" s="183" t="s">
        <v>13906</v>
      </c>
    </row>
    <row r="3133" spans="1:8">
      <c r="A3133" s="183" t="s">
        <v>13907</v>
      </c>
      <c r="C3133" s="183">
        <v>26897</v>
      </c>
      <c r="H3133" s="183" t="s">
        <v>13908</v>
      </c>
    </row>
    <row r="3134" spans="1:8">
      <c r="A3134" s="183" t="s">
        <v>13907</v>
      </c>
      <c r="C3134" s="183">
        <v>22362</v>
      </c>
      <c r="H3134" s="183" t="s">
        <v>13909</v>
      </c>
    </row>
    <row r="3135" spans="1:8" ht="48.6">
      <c r="A3135" s="183" t="s">
        <v>13907</v>
      </c>
      <c r="C3135" s="183">
        <v>30000</v>
      </c>
      <c r="E3135" s="206"/>
      <c r="F3135" s="206"/>
      <c r="H3135" s="694" t="s">
        <v>13910</v>
      </c>
    </row>
    <row r="3136" spans="1:8">
      <c r="A3136" s="183" t="s">
        <v>13911</v>
      </c>
      <c r="E3136" s="206">
        <v>18</v>
      </c>
      <c r="F3136" s="206">
        <v>2227</v>
      </c>
      <c r="G3136" s="183" t="s">
        <v>12073</v>
      </c>
      <c r="H3136" s="183" t="s">
        <v>13912</v>
      </c>
    </row>
    <row r="3137" spans="1:8">
      <c r="A3137" s="183" t="s">
        <v>13911</v>
      </c>
      <c r="E3137" s="183">
        <v>32</v>
      </c>
      <c r="F3137" s="206">
        <v>2195</v>
      </c>
      <c r="G3137" s="183" t="s">
        <v>12084</v>
      </c>
      <c r="H3137" s="183" t="s">
        <v>13913</v>
      </c>
    </row>
    <row r="3138" spans="1:8">
      <c r="A3138" s="183" t="s">
        <v>13914</v>
      </c>
      <c r="E3138" s="183">
        <v>84</v>
      </c>
      <c r="F3138" s="206">
        <v>2111</v>
      </c>
      <c r="G3138" s="183" t="s">
        <v>12104</v>
      </c>
      <c r="H3138" s="183" t="s">
        <v>13915</v>
      </c>
    </row>
    <row r="3139" spans="1:8">
      <c r="A3139" s="183" t="s">
        <v>13916</v>
      </c>
      <c r="C3139" s="183">
        <v>61454</v>
      </c>
      <c r="D3139" s="696"/>
      <c r="E3139" s="696"/>
      <c r="H3139" s="183" t="s">
        <v>13917</v>
      </c>
    </row>
    <row r="3140" spans="1:8">
      <c r="A3140" s="183" t="s">
        <v>13918</v>
      </c>
      <c r="E3140" s="183">
        <v>60</v>
      </c>
      <c r="F3140" s="206">
        <v>2051</v>
      </c>
      <c r="G3140" s="183" t="s">
        <v>12104</v>
      </c>
      <c r="H3140" s="183" t="s">
        <v>13919</v>
      </c>
    </row>
    <row r="3141" spans="1:8">
      <c r="A3141" s="183" t="s">
        <v>13920</v>
      </c>
      <c r="E3141" s="183">
        <v>60</v>
      </c>
      <c r="F3141" s="206">
        <v>1991</v>
      </c>
      <c r="G3141" s="183" t="s">
        <v>12104</v>
      </c>
      <c r="H3141" s="183" t="s">
        <v>13921</v>
      </c>
    </row>
    <row r="3142" spans="1:8">
      <c r="A3142" s="183" t="s">
        <v>13920</v>
      </c>
      <c r="E3142" s="206">
        <v>366</v>
      </c>
      <c r="F3142" s="206">
        <v>1625</v>
      </c>
      <c r="G3142" s="183" t="s">
        <v>12134</v>
      </c>
      <c r="H3142" s="183" t="s">
        <v>13922</v>
      </c>
    </row>
    <row r="3143" spans="1:8">
      <c r="A3143" s="183" t="s">
        <v>13923</v>
      </c>
      <c r="C3143" s="183">
        <v>10000</v>
      </c>
      <c r="D3143" s="696"/>
      <c r="E3143" s="696"/>
      <c r="H3143" s="183" t="s">
        <v>13924</v>
      </c>
    </row>
    <row r="3144" spans="1:8">
      <c r="A3144" s="183" t="s">
        <v>5607</v>
      </c>
      <c r="E3144" s="206">
        <v>1458</v>
      </c>
      <c r="F3144" s="206">
        <v>167</v>
      </c>
      <c r="G3144" s="183" t="s">
        <v>12091</v>
      </c>
      <c r="H3144" s="183" t="s">
        <v>13925</v>
      </c>
    </row>
    <row r="3145" spans="1:8">
      <c r="A3145" s="183" t="s">
        <v>5607</v>
      </c>
      <c r="D3145" s="183">
        <v>5000</v>
      </c>
      <c r="E3145" s="206"/>
      <c r="F3145" s="206">
        <v>5167</v>
      </c>
      <c r="H3145" s="183" t="s">
        <v>11467</v>
      </c>
    </row>
    <row r="3146" spans="1:8">
      <c r="A3146" s="183" t="s">
        <v>5607</v>
      </c>
      <c r="E3146" s="183">
        <v>74</v>
      </c>
      <c r="F3146" s="206">
        <v>5093</v>
      </c>
      <c r="G3146" s="183" t="s">
        <v>12104</v>
      </c>
      <c r="H3146" s="183" t="s">
        <v>13389</v>
      </c>
    </row>
    <row r="3147" spans="1:8">
      <c r="A3147" s="183" t="s">
        <v>13926</v>
      </c>
      <c r="E3147" s="206">
        <v>135</v>
      </c>
      <c r="F3147" s="206">
        <v>4958</v>
      </c>
      <c r="G3147" s="183" t="s">
        <v>12084</v>
      </c>
      <c r="H3147" s="183" t="s">
        <v>13927</v>
      </c>
    </row>
    <row r="3148" spans="1:8">
      <c r="A3148" s="183" t="s">
        <v>13926</v>
      </c>
      <c r="E3148" s="206">
        <v>210</v>
      </c>
      <c r="F3148" s="206">
        <v>4748</v>
      </c>
      <c r="G3148" s="183" t="s">
        <v>12084</v>
      </c>
      <c r="H3148" s="183" t="s">
        <v>13927</v>
      </c>
    </row>
    <row r="3149" spans="1:8">
      <c r="A3149" s="183" t="s">
        <v>13928</v>
      </c>
      <c r="E3149" s="206">
        <v>189</v>
      </c>
      <c r="F3149" s="206">
        <v>4559</v>
      </c>
      <c r="G3149" s="206" t="s">
        <v>12097</v>
      </c>
      <c r="H3149" s="183" t="s">
        <v>13929</v>
      </c>
    </row>
    <row r="3150" spans="1:8">
      <c r="A3150" s="183" t="s">
        <v>13930</v>
      </c>
      <c r="C3150" s="183">
        <v>17000</v>
      </c>
      <c r="H3150" s="183" t="s">
        <v>13931</v>
      </c>
    </row>
    <row r="3151" spans="1:8">
      <c r="A3151" s="183" t="s">
        <v>13932</v>
      </c>
      <c r="E3151" s="183">
        <v>28</v>
      </c>
      <c r="F3151" s="206">
        <v>4531</v>
      </c>
      <c r="G3151" s="183" t="s">
        <v>12104</v>
      </c>
      <c r="H3151" s="183" t="s">
        <v>13933</v>
      </c>
    </row>
    <row r="3152" spans="1:8">
      <c r="A3152" s="183" t="s">
        <v>13934</v>
      </c>
      <c r="C3152" s="183">
        <v>18000</v>
      </c>
      <c r="D3152" s="696"/>
      <c r="H3152" s="183" t="s">
        <v>13935</v>
      </c>
    </row>
    <row r="3153" spans="1:8">
      <c r="A3153" s="183" t="s">
        <v>13934</v>
      </c>
      <c r="C3153" s="183">
        <v>29647</v>
      </c>
      <c r="H3153" s="183" t="s">
        <v>13936</v>
      </c>
    </row>
    <row r="3154" spans="1:8">
      <c r="A3154" s="183" t="s">
        <v>13937</v>
      </c>
      <c r="C3154" s="183">
        <v>31556</v>
      </c>
      <c r="H3154" s="183" t="s">
        <v>13938</v>
      </c>
    </row>
    <row r="3155" spans="1:8" ht="210.6">
      <c r="A3155" s="183" t="s">
        <v>13939</v>
      </c>
      <c r="C3155" s="183">
        <v>20030</v>
      </c>
      <c r="H3155" s="694" t="s">
        <v>13940</v>
      </c>
    </row>
    <row r="3156" spans="1:8">
      <c r="A3156" s="183" t="s">
        <v>13941</v>
      </c>
      <c r="E3156" s="183">
        <v>196</v>
      </c>
      <c r="F3156" s="206">
        <v>4335</v>
      </c>
      <c r="G3156" s="183" t="s">
        <v>12104</v>
      </c>
      <c r="H3156" s="183" t="s">
        <v>13942</v>
      </c>
    </row>
    <row r="3157" spans="1:8">
      <c r="A3157" s="183" t="s">
        <v>5611</v>
      </c>
      <c r="E3157" s="183">
        <v>89</v>
      </c>
      <c r="F3157" s="206">
        <v>4246</v>
      </c>
      <c r="G3157" s="183" t="s">
        <v>12073</v>
      </c>
      <c r="H3157" s="183" t="s">
        <v>11264</v>
      </c>
    </row>
    <row r="3158" spans="1:8">
      <c r="A3158" s="183" t="s">
        <v>13943</v>
      </c>
      <c r="C3158" s="183">
        <v>10000</v>
      </c>
      <c r="D3158" s="696">
        <v>10000</v>
      </c>
      <c r="E3158" s="696"/>
      <c r="H3158" s="183" t="s">
        <v>13944</v>
      </c>
    </row>
    <row r="3159" spans="1:8">
      <c r="A3159" s="183" t="s">
        <v>13945</v>
      </c>
      <c r="E3159" s="206">
        <v>364</v>
      </c>
      <c r="F3159" s="206">
        <v>3882</v>
      </c>
      <c r="G3159" s="183" t="s">
        <v>12122</v>
      </c>
      <c r="H3159" s="183" t="s">
        <v>13946</v>
      </c>
    </row>
    <row r="3160" spans="1:8">
      <c r="A3160" s="183" t="s">
        <v>13947</v>
      </c>
      <c r="C3160" s="183">
        <v>8000</v>
      </c>
      <c r="D3160" s="696">
        <v>2000</v>
      </c>
      <c r="E3160" s="696"/>
      <c r="H3160" s="183" t="s">
        <v>13948</v>
      </c>
    </row>
    <row r="3161" spans="1:8" ht="48.6">
      <c r="A3161" s="183" t="s">
        <v>13949</v>
      </c>
      <c r="C3161" s="183">
        <v>16000</v>
      </c>
      <c r="E3161" s="206"/>
      <c r="F3161" s="206"/>
      <c r="H3161" s="694" t="s">
        <v>13950</v>
      </c>
    </row>
    <row r="3162" spans="1:8">
      <c r="A3162" s="183" t="s">
        <v>13951</v>
      </c>
      <c r="E3162" s="206">
        <v>1458</v>
      </c>
      <c r="F3162" s="206">
        <v>2424</v>
      </c>
      <c r="G3162" s="183" t="s">
        <v>12091</v>
      </c>
      <c r="H3162" s="183" t="s">
        <v>13952</v>
      </c>
    </row>
    <row r="3163" spans="1:8" ht="259.2">
      <c r="A3163" s="183" t="s">
        <v>13953</v>
      </c>
      <c r="C3163" s="183">
        <v>277060</v>
      </c>
      <c r="H3163" s="694" t="s">
        <v>13954</v>
      </c>
    </row>
    <row r="3164" spans="1:8">
      <c r="A3164" s="183" t="s">
        <v>5614</v>
      </c>
      <c r="E3164" s="206">
        <v>18</v>
      </c>
      <c r="F3164" s="206">
        <v>2406</v>
      </c>
      <c r="G3164" s="183" t="s">
        <v>12622</v>
      </c>
      <c r="H3164" s="183" t="s">
        <v>13955</v>
      </c>
    </row>
    <row r="3165" spans="1:8">
      <c r="A3165" s="183" t="s">
        <v>5614</v>
      </c>
      <c r="E3165" s="183">
        <v>32</v>
      </c>
      <c r="F3165" s="206">
        <v>2374</v>
      </c>
      <c r="G3165" s="183" t="s">
        <v>12084</v>
      </c>
      <c r="H3165" s="183" t="s">
        <v>13913</v>
      </c>
    </row>
    <row r="3166" spans="1:8">
      <c r="A3166" s="183" t="s">
        <v>5614</v>
      </c>
      <c r="E3166" s="206">
        <v>115</v>
      </c>
      <c r="F3166" s="206">
        <v>2259</v>
      </c>
      <c r="G3166" s="183" t="s">
        <v>12073</v>
      </c>
      <c r="H3166" s="183" t="s">
        <v>13956</v>
      </c>
    </row>
    <row r="3167" spans="1:8">
      <c r="A3167" s="183" t="s">
        <v>5614</v>
      </c>
      <c r="C3167" s="183">
        <v>2000</v>
      </c>
      <c r="D3167" s="696"/>
      <c r="E3167" s="696"/>
      <c r="H3167" s="183" t="s">
        <v>13957</v>
      </c>
    </row>
    <row r="3168" spans="1:8">
      <c r="A3168" s="183" t="s">
        <v>5614</v>
      </c>
      <c r="C3168" s="183">
        <v>61454</v>
      </c>
      <c r="D3168" s="696"/>
      <c r="E3168" s="696"/>
      <c r="H3168" s="183" t="s">
        <v>13958</v>
      </c>
    </row>
    <row r="3169" spans="1:8">
      <c r="A3169" s="183" t="s">
        <v>13959</v>
      </c>
      <c r="E3169" s="183">
        <v>200</v>
      </c>
      <c r="F3169" s="206">
        <v>2059</v>
      </c>
      <c r="G3169" s="183" t="s">
        <v>12084</v>
      </c>
      <c r="H3169" s="183" t="s">
        <v>13960</v>
      </c>
    </row>
    <row r="3170" spans="1:8">
      <c r="A3170" s="183" t="s">
        <v>13959</v>
      </c>
      <c r="C3170" s="183">
        <v>17000</v>
      </c>
      <c r="H3170" s="183" t="s">
        <v>13961</v>
      </c>
    </row>
    <row r="3171" spans="1:8">
      <c r="A3171" s="183" t="s">
        <v>13962</v>
      </c>
      <c r="C3171" s="183">
        <v>19000</v>
      </c>
      <c r="D3171" s="696"/>
      <c r="H3171" s="183" t="s">
        <v>13963</v>
      </c>
    </row>
    <row r="3172" spans="1:8">
      <c r="A3172" s="183" t="s">
        <v>13962</v>
      </c>
      <c r="C3172" s="183">
        <v>29647</v>
      </c>
      <c r="H3172" s="183" t="s">
        <v>13964</v>
      </c>
    </row>
    <row r="3173" spans="1:8">
      <c r="A3173" s="183" t="s">
        <v>13962</v>
      </c>
      <c r="E3173" s="206">
        <v>1507</v>
      </c>
      <c r="F3173" s="206">
        <v>552</v>
      </c>
      <c r="G3173" s="206" t="s">
        <v>13965</v>
      </c>
      <c r="H3173" s="183" t="s">
        <v>13966</v>
      </c>
    </row>
    <row r="3174" spans="1:8">
      <c r="A3174" s="183" t="s">
        <v>13967</v>
      </c>
      <c r="C3174" s="183">
        <v>28440</v>
      </c>
      <c r="H3174" s="183" t="s">
        <v>13968</v>
      </c>
    </row>
    <row r="3175" spans="1:8">
      <c r="A3175" s="183" t="s">
        <v>13969</v>
      </c>
      <c r="C3175" s="183">
        <v>61454</v>
      </c>
      <c r="D3175" s="696"/>
      <c r="E3175" s="696"/>
      <c r="H3175" s="183" t="s">
        <v>13970</v>
      </c>
    </row>
    <row r="3176" spans="1:8">
      <c r="A3176" s="183" t="s">
        <v>13971</v>
      </c>
      <c r="D3176" s="183">
        <v>5000</v>
      </c>
      <c r="E3176" s="206"/>
      <c r="F3176" s="206">
        <v>5552</v>
      </c>
      <c r="H3176" s="183" t="s">
        <v>11467</v>
      </c>
    </row>
    <row r="3177" spans="1:8">
      <c r="A3177" s="183" t="s">
        <v>13971</v>
      </c>
      <c r="E3177" s="206">
        <v>220</v>
      </c>
      <c r="F3177" s="206">
        <v>5332</v>
      </c>
      <c r="G3177" s="183" t="s">
        <v>12084</v>
      </c>
      <c r="H3177" s="183" t="s">
        <v>13972</v>
      </c>
    </row>
    <row r="3178" spans="1:8">
      <c r="A3178" s="183" t="s">
        <v>13971</v>
      </c>
      <c r="E3178" s="206">
        <v>190</v>
      </c>
      <c r="F3178" s="206">
        <v>5142</v>
      </c>
      <c r="G3178" s="183" t="s">
        <v>12587</v>
      </c>
      <c r="H3178" s="183" t="s">
        <v>13972</v>
      </c>
    </row>
    <row r="3179" spans="1:8">
      <c r="A3179" s="183" t="s">
        <v>13973</v>
      </c>
      <c r="E3179" s="206">
        <v>1458</v>
      </c>
      <c r="F3179" s="206">
        <v>3684</v>
      </c>
      <c r="G3179" s="183" t="s">
        <v>12091</v>
      </c>
      <c r="H3179" s="183" t="s">
        <v>13974</v>
      </c>
    </row>
    <row r="3180" spans="1:8" ht="32.4">
      <c r="A3180" s="183" t="s">
        <v>13975</v>
      </c>
      <c r="C3180" s="183">
        <v>6000</v>
      </c>
      <c r="F3180" s="206"/>
      <c r="H3180" s="694" t="s">
        <v>13976</v>
      </c>
    </row>
    <row r="3181" spans="1:8">
      <c r="A3181" s="183" t="s">
        <v>13977</v>
      </c>
      <c r="E3181" s="206">
        <v>79</v>
      </c>
      <c r="F3181" s="206">
        <v>3605</v>
      </c>
      <c r="G3181" s="183" t="s">
        <v>12073</v>
      </c>
      <c r="H3181" s="183" t="s">
        <v>11232</v>
      </c>
    </row>
    <row r="3182" spans="1:8">
      <c r="A3182" s="183" t="s">
        <v>13978</v>
      </c>
      <c r="C3182" s="183">
        <v>17000</v>
      </c>
      <c r="H3182" s="183" t="s">
        <v>13979</v>
      </c>
    </row>
    <row r="3183" spans="1:8">
      <c r="A3183" s="183" t="s">
        <v>13980</v>
      </c>
      <c r="C3183" s="183">
        <v>53000</v>
      </c>
      <c r="D3183" s="696"/>
      <c r="H3183" s="183" t="s">
        <v>13981</v>
      </c>
    </row>
    <row r="3184" spans="1:8">
      <c r="A3184" s="183" t="s">
        <v>13980</v>
      </c>
      <c r="C3184" s="183">
        <v>29647</v>
      </c>
      <c r="H3184" s="183" t="s">
        <v>13982</v>
      </c>
    </row>
    <row r="3185" spans="1:8">
      <c r="A3185" s="183" t="s">
        <v>13983</v>
      </c>
      <c r="C3185" s="183">
        <v>61454</v>
      </c>
      <c r="D3185" s="696"/>
      <c r="E3185" s="696"/>
      <c r="H3185" s="183" t="s">
        <v>13984</v>
      </c>
    </row>
    <row r="3186" spans="1:8">
      <c r="A3186" s="183" t="s">
        <v>13983</v>
      </c>
      <c r="E3186" s="206">
        <v>189</v>
      </c>
      <c r="F3186" s="206">
        <v>3416</v>
      </c>
      <c r="G3186" s="206" t="s">
        <v>12097</v>
      </c>
      <c r="H3186" s="183" t="s">
        <v>13985</v>
      </c>
    </row>
    <row r="3187" spans="1:8">
      <c r="A3187" s="183" t="s">
        <v>13986</v>
      </c>
      <c r="E3187" s="206">
        <v>265</v>
      </c>
      <c r="F3187" s="206">
        <v>3151</v>
      </c>
      <c r="G3187" s="183" t="s">
        <v>12084</v>
      </c>
      <c r="H3187" s="183" t="s">
        <v>13987</v>
      </c>
    </row>
    <row r="3188" spans="1:8">
      <c r="A3188" s="183" t="s">
        <v>13988</v>
      </c>
      <c r="E3188" s="206">
        <v>320</v>
      </c>
      <c r="F3188" s="206">
        <v>2831</v>
      </c>
      <c r="G3188" s="183" t="s">
        <v>12587</v>
      </c>
      <c r="H3188" s="183" t="s">
        <v>13987</v>
      </c>
    </row>
    <row r="3189" spans="1:8">
      <c r="A3189" s="183" t="s">
        <v>13989</v>
      </c>
      <c r="E3189" s="206">
        <v>1458</v>
      </c>
      <c r="F3189" s="206">
        <v>1373</v>
      </c>
      <c r="G3189" s="183" t="s">
        <v>12091</v>
      </c>
      <c r="H3189" s="183" t="s">
        <v>13990</v>
      </c>
    </row>
    <row r="3190" spans="1:8">
      <c r="A3190" s="183" t="s">
        <v>13991</v>
      </c>
      <c r="C3190" s="183">
        <v>17000</v>
      </c>
      <c r="H3190" s="183" t="s">
        <v>13992</v>
      </c>
    </row>
    <row r="3191" spans="1:8">
      <c r="A3191" s="183" t="s">
        <v>13993</v>
      </c>
      <c r="E3191" s="206">
        <v>18</v>
      </c>
      <c r="F3191" s="206">
        <v>1355</v>
      </c>
      <c r="G3191" s="183" t="s">
        <v>12073</v>
      </c>
      <c r="H3191" s="183" t="s">
        <v>13994</v>
      </c>
    </row>
    <row r="3192" spans="1:8">
      <c r="A3192" s="183" t="s">
        <v>13995</v>
      </c>
      <c r="C3192" s="183">
        <v>29647</v>
      </c>
      <c r="H3192" s="183" t="s">
        <v>13996</v>
      </c>
    </row>
    <row r="3193" spans="1:8">
      <c r="A3193" s="183" t="s">
        <v>13997</v>
      </c>
      <c r="C3193" s="183">
        <v>17624</v>
      </c>
      <c r="H3193" s="183" t="s">
        <v>13998</v>
      </c>
    </row>
    <row r="3194" spans="1:8">
      <c r="A3194" s="183" t="s">
        <v>13997</v>
      </c>
      <c r="E3194" s="183">
        <v>196</v>
      </c>
      <c r="F3194" s="206">
        <v>1159</v>
      </c>
      <c r="G3194" s="183" t="s">
        <v>12104</v>
      </c>
      <c r="H3194" s="183" t="s">
        <v>13942</v>
      </c>
    </row>
    <row r="3195" spans="1:8">
      <c r="A3195" s="183" t="s">
        <v>13999</v>
      </c>
      <c r="C3195" s="183">
        <v>61454</v>
      </c>
      <c r="D3195" s="696"/>
      <c r="E3195" s="696"/>
      <c r="H3195" s="183" t="s">
        <v>14000</v>
      </c>
    </row>
    <row r="3196" spans="1:8">
      <c r="A3196" s="183" t="s">
        <v>13999</v>
      </c>
      <c r="C3196" s="183">
        <v>4515</v>
      </c>
      <c r="H3196" s="183" t="s">
        <v>14001</v>
      </c>
    </row>
    <row r="3197" spans="1:8">
      <c r="A3197" s="183" t="s">
        <v>14002</v>
      </c>
      <c r="E3197" s="206">
        <v>195</v>
      </c>
      <c r="F3197" s="206">
        <v>964</v>
      </c>
      <c r="G3197" s="183" t="s">
        <v>12084</v>
      </c>
      <c r="H3197" s="183" t="s">
        <v>14003</v>
      </c>
    </row>
    <row r="3198" spans="1:8">
      <c r="A3198" s="183" t="s">
        <v>14004</v>
      </c>
      <c r="E3198" s="206">
        <v>20</v>
      </c>
      <c r="F3198" s="206">
        <v>944</v>
      </c>
      <c r="G3198" s="183" t="s">
        <v>12084</v>
      </c>
      <c r="H3198" s="183" t="s">
        <v>13470</v>
      </c>
    </row>
    <row r="3199" spans="1:8">
      <c r="A3199" s="183" t="s">
        <v>14005</v>
      </c>
      <c r="D3199" s="183">
        <v>5000</v>
      </c>
      <c r="E3199" s="206"/>
      <c r="F3199" s="206">
        <v>5944</v>
      </c>
      <c r="H3199" s="183" t="s">
        <v>11467</v>
      </c>
    </row>
    <row r="3200" spans="1:8">
      <c r="A3200" s="183" t="s">
        <v>14005</v>
      </c>
      <c r="E3200" s="206">
        <v>1458</v>
      </c>
      <c r="F3200" s="206">
        <v>4486</v>
      </c>
      <c r="G3200" s="183" t="s">
        <v>12091</v>
      </c>
      <c r="H3200" s="183" t="s">
        <v>14006</v>
      </c>
    </row>
    <row r="3201" spans="1:8">
      <c r="A3201" s="183" t="s">
        <v>14007</v>
      </c>
      <c r="E3201" s="183">
        <v>179</v>
      </c>
      <c r="F3201" s="206">
        <v>4307</v>
      </c>
      <c r="G3201" s="183" t="s">
        <v>12073</v>
      </c>
      <c r="H3201" s="183" t="s">
        <v>11264</v>
      </c>
    </row>
    <row r="3202" spans="1:8">
      <c r="A3202" s="183" t="s">
        <v>14008</v>
      </c>
      <c r="E3202" s="183">
        <v>44</v>
      </c>
      <c r="F3202" s="206">
        <v>4263</v>
      </c>
      <c r="G3202" s="183" t="s">
        <v>12104</v>
      </c>
      <c r="H3202" s="183" t="s">
        <v>14009</v>
      </c>
    </row>
    <row r="3203" spans="1:8">
      <c r="A3203" s="183" t="s">
        <v>14010</v>
      </c>
      <c r="C3203" s="183">
        <v>17000</v>
      </c>
      <c r="H3203" s="183" t="s">
        <v>14011</v>
      </c>
    </row>
    <row r="3204" spans="1:8">
      <c r="A3204" s="183" t="s">
        <v>14012</v>
      </c>
      <c r="C3204" s="183">
        <v>29647</v>
      </c>
      <c r="H3204" s="183" t="s">
        <v>14013</v>
      </c>
    </row>
    <row r="3205" spans="1:8">
      <c r="A3205" s="183" t="s">
        <v>14014</v>
      </c>
      <c r="C3205" s="183">
        <v>61454</v>
      </c>
      <c r="D3205" s="696"/>
      <c r="E3205" s="696"/>
      <c r="H3205" s="183" t="s">
        <v>14015</v>
      </c>
    </row>
    <row r="3206" spans="1:8">
      <c r="A3206" s="183" t="s">
        <v>14014</v>
      </c>
      <c r="C3206" s="183">
        <v>21491</v>
      </c>
      <c r="H3206" s="183" t="s">
        <v>14016</v>
      </c>
    </row>
    <row r="3207" spans="1:8">
      <c r="A3207" s="183" t="s">
        <v>14017</v>
      </c>
      <c r="E3207" s="206">
        <v>189</v>
      </c>
      <c r="F3207" s="206">
        <v>4074</v>
      </c>
      <c r="G3207" s="206" t="s">
        <v>12097</v>
      </c>
      <c r="H3207" s="183" t="s">
        <v>14018</v>
      </c>
    </row>
    <row r="3208" spans="1:8">
      <c r="A3208" s="183" t="s">
        <v>14019</v>
      </c>
      <c r="E3208" s="183">
        <v>56</v>
      </c>
      <c r="F3208" s="206">
        <v>4018</v>
      </c>
      <c r="G3208" s="183" t="s">
        <v>12104</v>
      </c>
      <c r="H3208" s="183" t="s">
        <v>14020</v>
      </c>
    </row>
    <row r="3209" spans="1:8">
      <c r="A3209" s="183" t="s">
        <v>14019</v>
      </c>
      <c r="E3209" s="206">
        <v>1458</v>
      </c>
      <c r="F3209" s="206">
        <v>2560</v>
      </c>
      <c r="G3209" s="183" t="s">
        <v>12091</v>
      </c>
      <c r="H3209" s="183" t="s">
        <v>14021</v>
      </c>
    </row>
    <row r="3210" spans="1:8">
      <c r="A3210" s="183" t="s">
        <v>14022</v>
      </c>
      <c r="E3210" s="206">
        <v>18</v>
      </c>
      <c r="F3210" s="206">
        <v>2542</v>
      </c>
      <c r="G3210" s="183" t="s">
        <v>12073</v>
      </c>
      <c r="H3210" s="183" t="s">
        <v>14023</v>
      </c>
    </row>
    <row r="3211" spans="1:8">
      <c r="A3211" s="183" t="s">
        <v>14024</v>
      </c>
      <c r="E3211" s="183">
        <v>60</v>
      </c>
      <c r="F3211" s="206">
        <v>2482</v>
      </c>
      <c r="G3211" s="183" t="s">
        <v>12104</v>
      </c>
      <c r="H3211" s="183" t="s">
        <v>14025</v>
      </c>
    </row>
    <row r="3212" spans="1:8">
      <c r="A3212" s="183" t="s">
        <v>14026</v>
      </c>
      <c r="E3212" s="206">
        <v>200</v>
      </c>
      <c r="F3212" s="206">
        <v>2282</v>
      </c>
      <c r="G3212" s="183" t="s">
        <v>12084</v>
      </c>
      <c r="H3212" s="183" t="s">
        <v>13501</v>
      </c>
    </row>
    <row r="3213" spans="1:8">
      <c r="A3213" s="183" t="s">
        <v>14026</v>
      </c>
      <c r="C3213" s="183">
        <v>18000</v>
      </c>
      <c r="D3213" s="696"/>
      <c r="H3213" s="183" t="s">
        <v>14027</v>
      </c>
    </row>
    <row r="3214" spans="1:8">
      <c r="A3214" s="183" t="s">
        <v>14026</v>
      </c>
      <c r="C3214" s="183">
        <v>29647</v>
      </c>
      <c r="H3214" s="183" t="s">
        <v>14028</v>
      </c>
    </row>
    <row r="3215" spans="1:8">
      <c r="A3215" s="183" t="s">
        <v>14029</v>
      </c>
      <c r="E3215" s="183">
        <v>28</v>
      </c>
      <c r="F3215" s="206">
        <v>2254</v>
      </c>
      <c r="G3215" s="183" t="s">
        <v>12104</v>
      </c>
      <c r="H3215" s="183" t="s">
        <v>14030</v>
      </c>
    </row>
    <row r="3216" spans="1:8" ht="48.6">
      <c r="A3216" s="183" t="s">
        <v>14031</v>
      </c>
      <c r="C3216" s="183">
        <v>30000</v>
      </c>
      <c r="H3216" s="694" t="s">
        <v>14032</v>
      </c>
    </row>
    <row r="3217" spans="1:8">
      <c r="A3217" s="183" t="s">
        <v>14033</v>
      </c>
      <c r="E3217" s="183">
        <v>44</v>
      </c>
      <c r="F3217" s="206">
        <v>2210</v>
      </c>
      <c r="G3217" s="183" t="s">
        <v>12104</v>
      </c>
      <c r="H3217" s="183" t="s">
        <v>14034</v>
      </c>
    </row>
    <row r="3218" spans="1:8">
      <c r="A3218" s="183" t="s">
        <v>14035</v>
      </c>
      <c r="E3218" s="206">
        <v>250</v>
      </c>
      <c r="F3218" s="206">
        <v>1960</v>
      </c>
      <c r="G3218" s="183" t="s">
        <v>12084</v>
      </c>
      <c r="H3218" s="183" t="s">
        <v>14036</v>
      </c>
    </row>
    <row r="3219" spans="1:8">
      <c r="A3219" s="183" t="s">
        <v>14035</v>
      </c>
      <c r="E3219" s="206">
        <v>55</v>
      </c>
      <c r="F3219" s="206">
        <v>1905</v>
      </c>
      <c r="G3219" s="183" t="s">
        <v>12084</v>
      </c>
      <c r="H3219" s="183" t="s">
        <v>14037</v>
      </c>
    </row>
    <row r="3220" spans="1:8">
      <c r="A3220" s="183" t="s">
        <v>14035</v>
      </c>
      <c r="E3220" s="206">
        <v>70</v>
      </c>
      <c r="F3220" s="206">
        <v>1835</v>
      </c>
      <c r="G3220" s="183" t="s">
        <v>12084</v>
      </c>
      <c r="H3220" s="183" t="s">
        <v>14038</v>
      </c>
    </row>
    <row r="3221" spans="1:8">
      <c r="A3221" s="183" t="s">
        <v>14035</v>
      </c>
      <c r="E3221" s="206">
        <v>235</v>
      </c>
      <c r="F3221" s="206">
        <v>1600</v>
      </c>
      <c r="G3221" s="183" t="s">
        <v>12587</v>
      </c>
      <c r="H3221" s="183" t="s">
        <v>14039</v>
      </c>
    </row>
    <row r="3222" spans="1:8">
      <c r="A3222" s="183" t="s">
        <v>14040</v>
      </c>
      <c r="E3222" s="206">
        <v>225</v>
      </c>
      <c r="F3222" s="206">
        <v>1375</v>
      </c>
      <c r="G3222" s="183" t="s">
        <v>12084</v>
      </c>
      <c r="H3222" s="183" t="s">
        <v>14041</v>
      </c>
    </row>
    <row r="3223" spans="1:8">
      <c r="A3223" s="183" t="s">
        <v>14040</v>
      </c>
      <c r="E3223" s="206">
        <v>245</v>
      </c>
      <c r="F3223" s="206">
        <v>1130</v>
      </c>
      <c r="G3223" s="183" t="s">
        <v>12587</v>
      </c>
      <c r="H3223" s="183" t="s">
        <v>14041</v>
      </c>
    </row>
    <row r="3224" spans="1:8">
      <c r="A3224" s="183" t="s">
        <v>14042</v>
      </c>
      <c r="D3224" s="183">
        <v>5000</v>
      </c>
      <c r="E3224" s="206"/>
      <c r="F3224" s="206">
        <v>6130</v>
      </c>
      <c r="H3224" s="183" t="s">
        <v>11467</v>
      </c>
    </row>
    <row r="3225" spans="1:8">
      <c r="A3225" s="183" t="s">
        <v>14043</v>
      </c>
      <c r="E3225" s="206">
        <v>1458</v>
      </c>
      <c r="F3225" s="206">
        <v>4672</v>
      </c>
      <c r="G3225" s="183" t="s">
        <v>12091</v>
      </c>
      <c r="H3225" s="183" t="s">
        <v>14044</v>
      </c>
    </row>
    <row r="3226" spans="1:8">
      <c r="A3226" s="183" t="s">
        <v>14042</v>
      </c>
      <c r="E3226" s="206">
        <v>178</v>
      </c>
      <c r="F3226" s="206">
        <v>4494</v>
      </c>
      <c r="G3226" s="206" t="s">
        <v>12097</v>
      </c>
      <c r="H3226" s="183" t="s">
        <v>14045</v>
      </c>
    </row>
    <row r="3227" spans="1:8">
      <c r="A3227" s="183" t="s">
        <v>14046</v>
      </c>
      <c r="E3227" s="206">
        <v>300</v>
      </c>
      <c r="F3227" s="206">
        <v>4184</v>
      </c>
      <c r="G3227" s="183" t="s">
        <v>12084</v>
      </c>
      <c r="H3227" s="183" t="s">
        <v>14036</v>
      </c>
    </row>
    <row r="3228" spans="1:8">
      <c r="A3228" s="183" t="s">
        <v>14046</v>
      </c>
      <c r="E3228" s="206">
        <v>290</v>
      </c>
      <c r="F3228" s="206">
        <v>3894</v>
      </c>
      <c r="G3228" s="183" t="s">
        <v>12084</v>
      </c>
      <c r="H3228" s="183" t="s">
        <v>14037</v>
      </c>
    </row>
    <row r="3229" spans="1:8">
      <c r="E3229" s="206"/>
      <c r="F3229" s="206"/>
      <c r="H3229" s="696" t="s">
        <v>14047</v>
      </c>
    </row>
    <row r="3230" spans="1:8">
      <c r="A3230" s="183" t="s">
        <v>14048</v>
      </c>
      <c r="C3230" s="183">
        <v>17000</v>
      </c>
      <c r="H3230" s="183" t="s">
        <v>14049</v>
      </c>
    </row>
    <row r="3231" spans="1:8">
      <c r="A3231" s="183" t="s">
        <v>14050</v>
      </c>
      <c r="E3231" s="183">
        <v>756</v>
      </c>
      <c r="F3231" s="206">
        <v>3138</v>
      </c>
      <c r="G3231" s="183" t="s">
        <v>12104</v>
      </c>
      <c r="H3231" s="183" t="s">
        <v>14051</v>
      </c>
    </row>
    <row r="3232" spans="1:8">
      <c r="A3232" s="183" t="s">
        <v>14052</v>
      </c>
      <c r="E3232" s="183">
        <v>44</v>
      </c>
      <c r="F3232" s="206">
        <v>3094</v>
      </c>
      <c r="G3232" s="183" t="s">
        <v>12104</v>
      </c>
      <c r="H3232" s="183" t="s">
        <v>14053</v>
      </c>
    </row>
    <row r="3233" spans="1:8">
      <c r="A3233" s="183" t="s">
        <v>14054</v>
      </c>
      <c r="E3233" s="206">
        <v>1458</v>
      </c>
      <c r="F3233" s="206">
        <v>1636</v>
      </c>
      <c r="G3233" s="183" t="s">
        <v>12091</v>
      </c>
      <c r="H3233" s="183" t="s">
        <v>14055</v>
      </c>
    </row>
    <row r="3234" spans="1:8">
      <c r="A3234" s="183" t="s">
        <v>14056</v>
      </c>
      <c r="E3234" s="206">
        <v>18</v>
      </c>
      <c r="F3234" s="206">
        <v>1618</v>
      </c>
      <c r="G3234" s="183" t="s">
        <v>12073</v>
      </c>
      <c r="H3234" s="183" t="s">
        <v>14057</v>
      </c>
    </row>
    <row r="3235" spans="1:8">
      <c r="A3235" s="183" t="s">
        <v>14056</v>
      </c>
      <c r="E3235" s="183">
        <v>32</v>
      </c>
      <c r="F3235" s="206">
        <v>1586</v>
      </c>
      <c r="G3235" s="183" t="s">
        <v>12084</v>
      </c>
      <c r="H3235" s="183" t="s">
        <v>13960</v>
      </c>
    </row>
    <row r="3236" spans="1:8">
      <c r="E3236" s="206"/>
      <c r="F3236" s="206"/>
      <c r="H3236" s="696" t="s">
        <v>12913</v>
      </c>
    </row>
    <row r="3237" spans="1:8">
      <c r="A3237" s="183" t="s">
        <v>14058</v>
      </c>
      <c r="C3237" s="183">
        <v>17000</v>
      </c>
      <c r="H3237" s="183" t="s">
        <v>14059</v>
      </c>
    </row>
    <row r="3238" spans="1:8">
      <c r="A3238" s="183" t="s">
        <v>14060</v>
      </c>
      <c r="E3238" s="206">
        <v>390</v>
      </c>
      <c r="F3238" s="206">
        <v>1196</v>
      </c>
      <c r="G3238" s="183" t="s">
        <v>12084</v>
      </c>
      <c r="H3238" s="183" t="s">
        <v>14061</v>
      </c>
    </row>
    <row r="3239" spans="1:8">
      <c r="A3239" s="183" t="s">
        <v>14062</v>
      </c>
      <c r="E3239" s="206">
        <v>395</v>
      </c>
      <c r="F3239" s="206">
        <v>801</v>
      </c>
      <c r="G3239" s="183" t="s">
        <v>12587</v>
      </c>
      <c r="H3239" s="183" t="s">
        <v>14061</v>
      </c>
    </row>
    <row r="3240" spans="1:8">
      <c r="A3240" s="183" t="s">
        <v>14062</v>
      </c>
      <c r="D3240" s="183">
        <v>5000</v>
      </c>
      <c r="E3240" s="206"/>
      <c r="F3240" s="206">
        <v>5801</v>
      </c>
      <c r="H3240" s="183" t="s">
        <v>11467</v>
      </c>
    </row>
    <row r="3241" spans="1:8">
      <c r="A3241" s="183" t="s">
        <v>14062</v>
      </c>
      <c r="E3241" s="206">
        <v>410</v>
      </c>
      <c r="F3241" s="206">
        <v>5391</v>
      </c>
      <c r="G3241" s="183" t="s">
        <v>12084</v>
      </c>
      <c r="H3241" s="183" t="s">
        <v>14063</v>
      </c>
    </row>
    <row r="3242" spans="1:8">
      <c r="A3242" s="183" t="s">
        <v>14062</v>
      </c>
      <c r="E3242" s="206">
        <v>405</v>
      </c>
      <c r="F3242" s="206">
        <v>4986</v>
      </c>
      <c r="G3242" s="183" t="s">
        <v>12084</v>
      </c>
      <c r="H3242" s="183" t="s">
        <v>14063</v>
      </c>
    </row>
    <row r="3243" spans="1:8">
      <c r="A3243" s="183" t="s">
        <v>14064</v>
      </c>
      <c r="C3243" s="183">
        <v>516</v>
      </c>
      <c r="F3243" s="206"/>
      <c r="H3243" s="183" t="s">
        <v>14065</v>
      </c>
    </row>
    <row r="3244" spans="1:8">
      <c r="A3244" s="183" t="s">
        <v>14064</v>
      </c>
      <c r="C3244" s="183">
        <v>41154</v>
      </c>
      <c r="H3244" s="183" t="s">
        <v>14066</v>
      </c>
    </row>
    <row r="3245" spans="1:8">
      <c r="A3245" s="183" t="s">
        <v>14064</v>
      </c>
      <c r="C3245" s="183">
        <v>43500</v>
      </c>
      <c r="D3245" s="696"/>
      <c r="H3245" s="183" t="s">
        <v>14067</v>
      </c>
    </row>
    <row r="3246" spans="1:8">
      <c r="A3246" s="183" t="s">
        <v>14064</v>
      </c>
      <c r="C3246" s="183">
        <v>29647</v>
      </c>
      <c r="H3246" s="183" t="s">
        <v>14068</v>
      </c>
    </row>
    <row r="3247" spans="1:8">
      <c r="A3247" s="183" t="s">
        <v>14069</v>
      </c>
      <c r="E3247" s="206">
        <v>390</v>
      </c>
      <c r="F3247" s="206">
        <v>4596</v>
      </c>
      <c r="G3247" s="183" t="s">
        <v>12084</v>
      </c>
      <c r="H3247" s="183" t="s">
        <v>14070</v>
      </c>
    </row>
    <row r="3248" spans="1:8">
      <c r="A3248" s="183" t="s">
        <v>14071</v>
      </c>
      <c r="E3248" s="206">
        <v>420</v>
      </c>
      <c r="F3248" s="206">
        <v>4176</v>
      </c>
      <c r="G3248" s="183" t="s">
        <v>12084</v>
      </c>
      <c r="H3248" s="183" t="s">
        <v>14070</v>
      </c>
    </row>
    <row r="3249" spans="1:9">
      <c r="A3249" s="183" t="s">
        <v>14069</v>
      </c>
      <c r="C3249" s="183">
        <v>41454</v>
      </c>
      <c r="D3249" s="696"/>
      <c r="H3249" s="183" t="s">
        <v>14072</v>
      </c>
    </row>
    <row r="3250" spans="1:9">
      <c r="A3250" s="183" t="s">
        <v>14073</v>
      </c>
      <c r="E3250" s="183">
        <v>244</v>
      </c>
      <c r="F3250" s="206">
        <v>3932</v>
      </c>
      <c r="G3250" s="183" t="s">
        <v>12104</v>
      </c>
      <c r="H3250" s="183" t="s">
        <v>14074</v>
      </c>
    </row>
    <row r="3251" spans="1:9">
      <c r="A3251" s="183" t="s">
        <v>14075</v>
      </c>
      <c r="C3251" s="183">
        <v>22824</v>
      </c>
      <c r="H3251" s="183" t="s">
        <v>14076</v>
      </c>
    </row>
    <row r="3252" spans="1:9">
      <c r="E3252" s="206"/>
      <c r="F3252" s="206"/>
      <c r="H3252" s="696" t="s">
        <v>12913</v>
      </c>
    </row>
    <row r="3253" spans="1:9">
      <c r="A3253" s="183" t="s">
        <v>14077</v>
      </c>
      <c r="E3253" s="183">
        <v>28</v>
      </c>
      <c r="F3253" s="206">
        <v>3904</v>
      </c>
      <c r="G3253" s="183" t="s">
        <v>12104</v>
      </c>
      <c r="H3253" s="183" t="s">
        <v>14078</v>
      </c>
    </row>
    <row r="3254" spans="1:9">
      <c r="A3254" s="183" t="s">
        <v>14079</v>
      </c>
      <c r="E3254" s="183">
        <v>144</v>
      </c>
      <c r="F3254" s="206">
        <v>3760</v>
      </c>
      <c r="G3254" s="183" t="s">
        <v>12104</v>
      </c>
      <c r="H3254" s="183" t="s">
        <v>14080</v>
      </c>
    </row>
    <row r="3255" spans="1:9">
      <c r="A3255" s="183" t="s">
        <v>14081</v>
      </c>
      <c r="E3255" s="206">
        <v>15</v>
      </c>
      <c r="F3255" s="206">
        <v>3745</v>
      </c>
      <c r="G3255" s="183" t="s">
        <v>12748</v>
      </c>
      <c r="H3255" s="183" t="s">
        <v>11384</v>
      </c>
    </row>
    <row r="3256" spans="1:9">
      <c r="A3256" s="183" t="s">
        <v>14079</v>
      </c>
      <c r="E3256" s="206">
        <v>459</v>
      </c>
      <c r="F3256" s="206">
        <v>3286</v>
      </c>
      <c r="G3256" s="183" t="s">
        <v>12134</v>
      </c>
      <c r="H3256" s="183" t="s">
        <v>14082</v>
      </c>
    </row>
    <row r="3257" spans="1:9">
      <c r="A3257" s="183" t="s">
        <v>14083</v>
      </c>
      <c r="E3257" s="183">
        <v>44</v>
      </c>
      <c r="F3257" s="206">
        <v>3242</v>
      </c>
      <c r="G3257" s="183" t="s">
        <v>12104</v>
      </c>
      <c r="H3257" s="183" t="s">
        <v>14084</v>
      </c>
    </row>
    <row r="3258" spans="1:9">
      <c r="A3258" s="183" t="s">
        <v>14085</v>
      </c>
      <c r="C3258" s="183">
        <v>20000</v>
      </c>
      <c r="D3258" s="696"/>
      <c r="H3258" s="183" t="s">
        <v>14072</v>
      </c>
    </row>
    <row r="3259" spans="1:9">
      <c r="E3259" s="206"/>
      <c r="F3259" s="206"/>
      <c r="H3259" s="696" t="s">
        <v>12913</v>
      </c>
    </row>
    <row r="3260" spans="1:9">
      <c r="A3260" s="183" t="s">
        <v>14086</v>
      </c>
      <c r="E3260" s="206">
        <v>1458</v>
      </c>
      <c r="F3260" s="206">
        <v>1784</v>
      </c>
      <c r="G3260" s="183" t="s">
        <v>12091</v>
      </c>
      <c r="H3260" s="183" t="s">
        <v>14087</v>
      </c>
    </row>
    <row r="3261" spans="1:9">
      <c r="A3261" s="183" t="s">
        <v>14088</v>
      </c>
      <c r="E3261" s="206">
        <v>168</v>
      </c>
      <c r="F3261" s="206">
        <v>1616</v>
      </c>
      <c r="G3261" s="206" t="s">
        <v>12097</v>
      </c>
      <c r="H3261" s="183" t="s">
        <v>14089</v>
      </c>
    </row>
    <row r="3262" spans="1:9">
      <c r="A3262" s="183" t="s">
        <v>14090</v>
      </c>
      <c r="C3262" s="183">
        <v>19994</v>
      </c>
      <c r="H3262" s="183" t="s">
        <v>14091</v>
      </c>
    </row>
    <row r="3263" spans="1:9">
      <c r="E3263" s="206"/>
      <c r="F3263" s="206"/>
      <c r="H3263" s="696" t="s">
        <v>12913</v>
      </c>
    </row>
    <row r="3264" spans="1:9">
      <c r="A3264" s="183" t="s">
        <v>14092</v>
      </c>
      <c r="C3264" s="183">
        <v>17000</v>
      </c>
      <c r="H3264" s="183" t="s">
        <v>14093</v>
      </c>
      <c r="I3264" s="183" t="s">
        <v>14094</v>
      </c>
    </row>
    <row r="3265" spans="1:8">
      <c r="A3265" s="183" t="s">
        <v>14095</v>
      </c>
      <c r="C3265" s="183">
        <v>39800</v>
      </c>
      <c r="D3265" s="696"/>
      <c r="H3265" s="183" t="s">
        <v>14067</v>
      </c>
    </row>
    <row r="3266" spans="1:8">
      <c r="A3266" s="183" t="s">
        <v>14095</v>
      </c>
      <c r="C3266" s="183">
        <v>29647</v>
      </c>
      <c r="H3266" s="183" t="s">
        <v>14096</v>
      </c>
    </row>
    <row r="3267" spans="1:8">
      <c r="A3267" s="183" t="s">
        <v>14097</v>
      </c>
      <c r="C3267" s="183">
        <v>18907</v>
      </c>
      <c r="H3267" s="183" t="s">
        <v>14098</v>
      </c>
    </row>
    <row r="3268" spans="1:8">
      <c r="A3268" s="183" t="s">
        <v>14097</v>
      </c>
      <c r="C3268" s="183">
        <v>50000</v>
      </c>
      <c r="D3268" s="696"/>
      <c r="H3268" s="183" t="s">
        <v>14099</v>
      </c>
    </row>
    <row r="3269" spans="1:8">
      <c r="A3269" s="183" t="s">
        <v>14100</v>
      </c>
      <c r="C3269" s="183">
        <v>61454</v>
      </c>
      <c r="D3269" s="696"/>
      <c r="H3269" s="183" t="s">
        <v>14101</v>
      </c>
    </row>
    <row r="3270" spans="1:8">
      <c r="A3270" s="183" t="s">
        <v>14102</v>
      </c>
      <c r="E3270" s="206">
        <v>110</v>
      </c>
      <c r="F3270" s="206">
        <v>1506</v>
      </c>
      <c r="G3270" s="183" t="s">
        <v>12122</v>
      </c>
      <c r="H3270" s="183" t="s">
        <v>13946</v>
      </c>
    </row>
    <row r="3271" spans="1:8">
      <c r="A3271" s="183" t="s">
        <v>14103</v>
      </c>
      <c r="E3271" s="206">
        <v>1458</v>
      </c>
      <c r="F3271" s="206">
        <v>48</v>
      </c>
      <c r="G3271" s="183" t="s">
        <v>12091</v>
      </c>
      <c r="H3271" s="183" t="s">
        <v>14104</v>
      </c>
    </row>
    <row r="3272" spans="1:8">
      <c r="A3272" s="183" t="s">
        <v>14105</v>
      </c>
      <c r="E3272" s="206">
        <v>18</v>
      </c>
      <c r="F3272" s="206">
        <v>30</v>
      </c>
      <c r="G3272" s="183" t="s">
        <v>12622</v>
      </c>
      <c r="H3272" s="183" t="s">
        <v>14106</v>
      </c>
    </row>
    <row r="3273" spans="1:8">
      <c r="A3273" s="183" t="s">
        <v>14107</v>
      </c>
      <c r="D3273" s="183">
        <v>5000</v>
      </c>
      <c r="E3273" s="206"/>
      <c r="F3273" s="206">
        <v>5030</v>
      </c>
      <c r="H3273" s="183" t="s">
        <v>12847</v>
      </c>
    </row>
    <row r="3274" spans="1:8">
      <c r="A3274" s="183" t="s">
        <v>14107</v>
      </c>
      <c r="E3274" s="183">
        <v>324</v>
      </c>
      <c r="F3274" s="206">
        <v>4706</v>
      </c>
      <c r="G3274" s="183" t="s">
        <v>12104</v>
      </c>
      <c r="H3274" s="183" t="s">
        <v>14108</v>
      </c>
    </row>
    <row r="3275" spans="1:8">
      <c r="E3275" s="206"/>
      <c r="F3275" s="206"/>
      <c r="H3275" s="696" t="s">
        <v>12913</v>
      </c>
    </row>
    <row r="3276" spans="1:8">
      <c r="A3276" s="183" t="s">
        <v>14109</v>
      </c>
      <c r="C3276" s="183">
        <v>20000</v>
      </c>
      <c r="H3276" s="183" t="s">
        <v>14110</v>
      </c>
    </row>
    <row r="3277" spans="1:8">
      <c r="A3277" s="183" t="s">
        <v>14111</v>
      </c>
      <c r="C3277" s="183">
        <v>7500</v>
      </c>
      <c r="D3277" s="696"/>
      <c r="H3277" s="183" t="s">
        <v>14112</v>
      </c>
    </row>
    <row r="3278" spans="1:8">
      <c r="A3278" s="183" t="s">
        <v>14111</v>
      </c>
      <c r="C3278" s="183">
        <v>29647</v>
      </c>
      <c r="H3278" s="183" t="s">
        <v>14113</v>
      </c>
    </row>
    <row r="3279" spans="1:8">
      <c r="A3279" s="183" t="s">
        <v>14114</v>
      </c>
      <c r="C3279" s="183">
        <v>8137</v>
      </c>
      <c r="H3279" s="183" t="s">
        <v>14115</v>
      </c>
    </row>
    <row r="3280" spans="1:8">
      <c r="A3280" s="183" t="s">
        <v>14116</v>
      </c>
      <c r="C3280" s="183">
        <v>10670</v>
      </c>
      <c r="H3280" s="183" t="s">
        <v>14117</v>
      </c>
    </row>
    <row r="3281" spans="1:8">
      <c r="A3281" s="183" t="s">
        <v>14118</v>
      </c>
      <c r="C3281" s="183">
        <v>60000</v>
      </c>
      <c r="D3281" s="696"/>
      <c r="H3281" s="183" t="s">
        <v>14099</v>
      </c>
    </row>
    <row r="3282" spans="1:8">
      <c r="A3282" s="183" t="s">
        <v>14119</v>
      </c>
      <c r="E3282" s="183">
        <v>28</v>
      </c>
      <c r="F3282" s="206">
        <v>4678</v>
      </c>
      <c r="G3282" s="183" t="s">
        <v>12104</v>
      </c>
      <c r="H3282" s="183" t="s">
        <v>14120</v>
      </c>
    </row>
    <row r="3283" spans="1:8">
      <c r="A3283" s="183" t="s">
        <v>14121</v>
      </c>
      <c r="E3283" s="206">
        <v>105</v>
      </c>
      <c r="F3283" s="206">
        <v>4573</v>
      </c>
      <c r="G3283" s="183" t="s">
        <v>12622</v>
      </c>
      <c r="H3283" s="183" t="s">
        <v>14122</v>
      </c>
    </row>
    <row r="3284" spans="1:8" ht="226.8">
      <c r="A3284" s="183" t="s">
        <v>14123</v>
      </c>
      <c r="C3284" s="183">
        <v>104030</v>
      </c>
      <c r="H3284" s="694" t="s">
        <v>14124</v>
      </c>
    </row>
    <row r="3285" spans="1:8">
      <c r="A3285" s="183" t="s">
        <v>14123</v>
      </c>
      <c r="C3285" s="183">
        <v>31454</v>
      </c>
      <c r="D3285" s="696" t="s">
        <v>14125</v>
      </c>
      <c r="H3285" s="183" t="s">
        <v>14126</v>
      </c>
    </row>
    <row r="3286" spans="1:8">
      <c r="A3286" s="183" t="s">
        <v>14123</v>
      </c>
      <c r="E3286" s="206">
        <v>178</v>
      </c>
      <c r="F3286" s="206">
        <v>4395</v>
      </c>
      <c r="G3286" s="206" t="s">
        <v>12097</v>
      </c>
      <c r="H3286" s="183" t="s">
        <v>14127</v>
      </c>
    </row>
    <row r="3287" spans="1:8">
      <c r="A3287" s="183" t="s">
        <v>14128</v>
      </c>
      <c r="E3287" s="206">
        <v>1458</v>
      </c>
      <c r="F3287" s="206">
        <v>2937</v>
      </c>
      <c r="G3287" s="183" t="s">
        <v>12551</v>
      </c>
      <c r="H3287" s="183" t="s">
        <v>14129</v>
      </c>
    </row>
    <row r="3288" spans="1:8">
      <c r="E3288" s="206"/>
      <c r="F3288" s="206"/>
      <c r="H3288" s="696" t="s">
        <v>12913</v>
      </c>
    </row>
    <row r="3289" spans="1:8">
      <c r="A3289" s="183" t="s">
        <v>14130</v>
      </c>
      <c r="C3289" s="696">
        <v>20030</v>
      </c>
      <c r="H3289" s="183" t="s">
        <v>14131</v>
      </c>
    </row>
    <row r="3290" spans="1:8">
      <c r="A3290" s="183" t="s">
        <v>14132</v>
      </c>
      <c r="E3290" s="206">
        <v>50</v>
      </c>
      <c r="F3290" s="206">
        <v>2887</v>
      </c>
      <c r="G3290" s="704"/>
      <c r="H3290" s="183" t="s">
        <v>14133</v>
      </c>
    </row>
    <row r="3291" spans="1:8">
      <c r="A3291" s="183" t="s">
        <v>14132</v>
      </c>
      <c r="C3291" s="183">
        <v>29647</v>
      </c>
      <c r="H3291" s="183" t="s">
        <v>14134</v>
      </c>
    </row>
    <row r="3292" spans="1:8">
      <c r="A3292" s="183" t="s">
        <v>14135</v>
      </c>
      <c r="C3292" s="183">
        <v>30000</v>
      </c>
      <c r="D3292" s="696"/>
      <c r="H3292" s="183" t="s">
        <v>14136</v>
      </c>
    </row>
    <row r="3293" spans="1:8" ht="145.80000000000001">
      <c r="A3293" s="183" t="s">
        <v>14135</v>
      </c>
      <c r="C3293" s="183">
        <v>114521</v>
      </c>
      <c r="H3293" s="694" t="s">
        <v>14137</v>
      </c>
    </row>
    <row r="3294" spans="1:8">
      <c r="A3294" s="183" t="s">
        <v>14135</v>
      </c>
      <c r="E3294" s="183">
        <v>36</v>
      </c>
      <c r="F3294" s="206">
        <v>2851</v>
      </c>
      <c r="G3294" s="183" t="s">
        <v>11094</v>
      </c>
      <c r="H3294" s="183" t="s">
        <v>14138</v>
      </c>
    </row>
    <row r="3295" spans="1:8">
      <c r="A3295" s="183" t="s">
        <v>14135</v>
      </c>
      <c r="C3295" s="183">
        <v>29647</v>
      </c>
      <c r="H3295" s="183" t="s">
        <v>14134</v>
      </c>
    </row>
    <row r="3296" spans="1:8">
      <c r="A3296" s="183" t="s">
        <v>14135</v>
      </c>
      <c r="C3296" s="183">
        <v>61454</v>
      </c>
      <c r="D3296" s="696"/>
      <c r="H3296" s="183" t="s">
        <v>14139</v>
      </c>
    </row>
    <row r="3297" spans="1:11">
      <c r="A3297" s="183" t="s">
        <v>14135</v>
      </c>
      <c r="C3297" s="183">
        <v>3832</v>
      </c>
      <c r="D3297" s="696"/>
      <c r="H3297" s="183" t="s">
        <v>14140</v>
      </c>
    </row>
    <row r="3298" spans="1:11">
      <c r="A3298" s="183" t="s">
        <v>14141</v>
      </c>
      <c r="C3298" s="183">
        <v>44648</v>
      </c>
      <c r="H3298" s="183" t="s">
        <v>14142</v>
      </c>
    </row>
    <row r="3299" spans="1:11">
      <c r="A3299" s="183" t="s">
        <v>14143</v>
      </c>
      <c r="E3299" s="206">
        <v>250</v>
      </c>
      <c r="F3299" s="206">
        <v>2601</v>
      </c>
      <c r="G3299" s="183" t="s">
        <v>12587</v>
      </c>
      <c r="H3299" s="183" t="s">
        <v>13668</v>
      </c>
    </row>
    <row r="3300" spans="1:11">
      <c r="A3300" s="183" t="s">
        <v>14143</v>
      </c>
      <c r="E3300" s="206">
        <v>280</v>
      </c>
      <c r="F3300" s="206">
        <v>2321</v>
      </c>
      <c r="G3300" s="183" t="s">
        <v>12084</v>
      </c>
      <c r="H3300" s="183" t="s">
        <v>13669</v>
      </c>
    </row>
    <row r="3301" spans="1:11">
      <c r="A3301" s="183" t="s">
        <v>14144</v>
      </c>
      <c r="E3301" s="183">
        <v>84</v>
      </c>
      <c r="F3301" s="206">
        <v>2237</v>
      </c>
      <c r="G3301" s="183" t="s">
        <v>12104</v>
      </c>
      <c r="H3301" s="183" t="s">
        <v>14145</v>
      </c>
    </row>
    <row r="3302" spans="1:11">
      <c r="E3302" s="206"/>
      <c r="F3302" s="206"/>
      <c r="H3302" s="696" t="s">
        <v>12913</v>
      </c>
    </row>
    <row r="3303" spans="1:11">
      <c r="A3303" s="183" t="s">
        <v>14146</v>
      </c>
      <c r="E3303" s="206">
        <v>200</v>
      </c>
      <c r="F3303" s="206">
        <v>2037</v>
      </c>
      <c r="G3303" s="183" t="s">
        <v>12084</v>
      </c>
      <c r="H3303" s="183" t="s">
        <v>14147</v>
      </c>
    </row>
    <row r="3304" spans="1:11">
      <c r="A3304" s="183" t="s">
        <v>14148</v>
      </c>
      <c r="E3304" s="206">
        <v>200</v>
      </c>
      <c r="F3304" s="206">
        <v>1837</v>
      </c>
      <c r="G3304" s="183" t="s">
        <v>12587</v>
      </c>
      <c r="H3304" s="183" t="s">
        <v>14149</v>
      </c>
    </row>
    <row r="3305" spans="1:11">
      <c r="A3305" s="183" t="s">
        <v>14150</v>
      </c>
      <c r="E3305" s="206">
        <v>235</v>
      </c>
      <c r="F3305" s="206">
        <v>1602</v>
      </c>
      <c r="G3305" s="183" t="s">
        <v>12084</v>
      </c>
      <c r="H3305" s="183" t="s">
        <v>14151</v>
      </c>
    </row>
    <row r="3306" spans="1:11">
      <c r="A3306" s="183" t="s">
        <v>14150</v>
      </c>
      <c r="E3306" s="206">
        <v>240</v>
      </c>
      <c r="F3306" s="206">
        <v>1362</v>
      </c>
      <c r="G3306" s="183" t="s">
        <v>12084</v>
      </c>
      <c r="H3306" s="183" t="s">
        <v>14151</v>
      </c>
    </row>
    <row r="3307" spans="1:11">
      <c r="A3307" s="183" t="s">
        <v>14150</v>
      </c>
      <c r="D3307" s="183">
        <v>2900</v>
      </c>
      <c r="E3307" s="206"/>
      <c r="F3307" s="206">
        <v>4262</v>
      </c>
      <c r="H3307" s="183" t="s">
        <v>14152</v>
      </c>
    </row>
    <row r="3308" spans="1:11">
      <c r="A3308" s="183" t="s">
        <v>14150</v>
      </c>
      <c r="E3308" s="206">
        <v>255</v>
      </c>
      <c r="F3308" s="206">
        <v>4007</v>
      </c>
      <c r="G3308" s="183" t="s">
        <v>12073</v>
      </c>
      <c r="H3308" s="183" t="s">
        <v>14153</v>
      </c>
    </row>
    <row r="3309" spans="1:11">
      <c r="A3309" s="183" t="s">
        <v>14154</v>
      </c>
      <c r="E3309" s="206">
        <v>18</v>
      </c>
      <c r="F3309" s="206">
        <v>3989</v>
      </c>
      <c r="G3309" s="183" t="s">
        <v>12073</v>
      </c>
      <c r="H3309" s="183" t="s">
        <v>14155</v>
      </c>
    </row>
    <row r="3310" spans="1:11">
      <c r="A3310" s="183" t="s">
        <v>14156</v>
      </c>
      <c r="D3310" s="183">
        <v>5000</v>
      </c>
      <c r="E3310" s="206"/>
      <c r="F3310" s="206">
        <v>8989</v>
      </c>
      <c r="H3310" s="183" t="s">
        <v>11467</v>
      </c>
    </row>
    <row r="3311" spans="1:11">
      <c r="A3311" s="183" t="s">
        <v>14157</v>
      </c>
      <c r="E3311" s="206">
        <v>1458</v>
      </c>
      <c r="F3311" s="206">
        <v>7531</v>
      </c>
      <c r="G3311" s="183" t="s">
        <v>12091</v>
      </c>
      <c r="H3311" s="183" t="s">
        <v>14158</v>
      </c>
    </row>
    <row r="3312" spans="1:11">
      <c r="A3312" s="183" t="s">
        <v>14159</v>
      </c>
      <c r="C3312" s="183">
        <v>20000</v>
      </c>
      <c r="H3312" s="183" t="s">
        <v>14160</v>
      </c>
      <c r="K3312" s="183" t="s">
        <v>14161</v>
      </c>
    </row>
    <row r="3313" spans="1:8">
      <c r="A3313" s="183" t="s">
        <v>8875</v>
      </c>
      <c r="E3313" s="206">
        <v>70</v>
      </c>
      <c r="F3313" s="206">
        <v>7461</v>
      </c>
      <c r="G3313" s="183" t="s">
        <v>12084</v>
      </c>
      <c r="H3313" s="183" t="s">
        <v>13622</v>
      </c>
    </row>
    <row r="3314" spans="1:8">
      <c r="A3314" s="183" t="s">
        <v>8875</v>
      </c>
      <c r="E3314" s="206">
        <v>70</v>
      </c>
      <c r="F3314" s="206">
        <v>7391</v>
      </c>
      <c r="G3314" s="183" t="s">
        <v>12084</v>
      </c>
      <c r="H3314" s="183" t="s">
        <v>13622</v>
      </c>
    </row>
    <row r="3315" spans="1:8">
      <c r="A3315" s="183" t="s">
        <v>8875</v>
      </c>
      <c r="E3315" s="206">
        <v>195</v>
      </c>
      <c r="F3315" s="206">
        <v>7196</v>
      </c>
      <c r="G3315" s="183" t="s">
        <v>12084</v>
      </c>
      <c r="H3315" s="183" t="s">
        <v>14162</v>
      </c>
    </row>
    <row r="3316" spans="1:8">
      <c r="A3316" s="183" t="s">
        <v>8875</v>
      </c>
      <c r="E3316" s="206">
        <v>190</v>
      </c>
      <c r="F3316" s="206">
        <v>7006</v>
      </c>
      <c r="G3316" s="183" t="s">
        <v>12084</v>
      </c>
      <c r="H3316" s="183" t="s">
        <v>14163</v>
      </c>
    </row>
    <row r="3317" spans="1:8">
      <c r="A3317" s="183" t="s">
        <v>14164</v>
      </c>
      <c r="C3317" s="183">
        <v>16800</v>
      </c>
      <c r="H3317" s="710" t="s">
        <v>14165</v>
      </c>
    </row>
    <row r="3318" spans="1:8">
      <c r="A3318" s="183" t="s">
        <v>14166</v>
      </c>
      <c r="C3318" s="183">
        <v>29647</v>
      </c>
      <c r="H3318" s="183" t="s">
        <v>14167</v>
      </c>
    </row>
    <row r="3319" spans="1:8">
      <c r="A3319" s="183" t="s">
        <v>14168</v>
      </c>
      <c r="C3319" s="183">
        <v>61454</v>
      </c>
      <c r="D3319" s="696"/>
      <c r="H3319" s="183" t="s">
        <v>14169</v>
      </c>
    </row>
    <row r="3320" spans="1:8">
      <c r="A3320" s="183" t="s">
        <v>14168</v>
      </c>
      <c r="C3320" s="183">
        <v>18000</v>
      </c>
      <c r="D3320" s="696"/>
      <c r="H3320" s="183" t="s">
        <v>14170</v>
      </c>
    </row>
    <row r="3321" spans="1:8">
      <c r="A3321" s="183" t="s">
        <v>14171</v>
      </c>
      <c r="C3321" s="183">
        <v>34335</v>
      </c>
      <c r="H3321" s="183" t="s">
        <v>14172</v>
      </c>
    </row>
    <row r="3322" spans="1:8">
      <c r="E3322" s="206"/>
      <c r="F3322" s="206"/>
      <c r="H3322" s="696" t="s">
        <v>12913</v>
      </c>
    </row>
    <row r="3323" spans="1:8">
      <c r="A3323" s="183" t="s">
        <v>14173</v>
      </c>
      <c r="C3323" s="206">
        <v>15000</v>
      </c>
      <c r="D3323" s="696"/>
      <c r="E3323" s="696"/>
      <c r="H3323" s="206" t="s">
        <v>14174</v>
      </c>
    </row>
    <row r="3324" spans="1:8">
      <c r="A3324" s="183" t="s">
        <v>14175</v>
      </c>
      <c r="E3324" s="206">
        <v>100</v>
      </c>
      <c r="F3324" s="206">
        <v>6906</v>
      </c>
      <c r="G3324" s="183" t="s">
        <v>12073</v>
      </c>
      <c r="H3324" s="183" t="s">
        <v>14176</v>
      </c>
    </row>
    <row r="3325" spans="1:8">
      <c r="A3325" s="183" t="s">
        <v>8889</v>
      </c>
      <c r="E3325" s="206">
        <v>365</v>
      </c>
      <c r="F3325" s="206">
        <v>6541</v>
      </c>
      <c r="G3325" s="183" t="s">
        <v>12084</v>
      </c>
      <c r="H3325" s="183" t="s">
        <v>14177</v>
      </c>
    </row>
    <row r="3326" spans="1:8">
      <c r="A3326" s="183" t="s">
        <v>8889</v>
      </c>
      <c r="E3326" s="206">
        <v>110</v>
      </c>
      <c r="F3326" s="206">
        <v>6431</v>
      </c>
      <c r="G3326" s="183" t="s">
        <v>12084</v>
      </c>
      <c r="H3326" s="183" t="s">
        <v>14177</v>
      </c>
    </row>
    <row r="3327" spans="1:8">
      <c r="A3327" s="183" t="s">
        <v>14178</v>
      </c>
      <c r="E3327" s="183">
        <v>60</v>
      </c>
      <c r="F3327" s="206">
        <v>6371</v>
      </c>
      <c r="G3327" s="183" t="s">
        <v>12104</v>
      </c>
      <c r="H3327" s="183" t="s">
        <v>14179</v>
      </c>
    </row>
    <row r="3328" spans="1:8" ht="64.8">
      <c r="A3328" s="183" t="s">
        <v>14180</v>
      </c>
      <c r="E3328" s="183">
        <v>1800</v>
      </c>
      <c r="F3328" s="206">
        <v>4571</v>
      </c>
      <c r="G3328" s="695"/>
      <c r="H3328" s="694" t="s">
        <v>14181</v>
      </c>
    </row>
    <row r="3329" spans="1:11">
      <c r="A3329" s="183" t="s">
        <v>14182</v>
      </c>
      <c r="E3329" s="206">
        <v>1458</v>
      </c>
      <c r="F3329" s="206">
        <v>3113</v>
      </c>
      <c r="G3329" s="183" t="s">
        <v>12091</v>
      </c>
      <c r="H3329" s="183" t="s">
        <v>14183</v>
      </c>
    </row>
    <row r="3330" spans="1:11">
      <c r="A3330" s="183" t="s">
        <v>14184</v>
      </c>
      <c r="C3330" s="183">
        <v>20000</v>
      </c>
      <c r="H3330" s="183" t="s">
        <v>14185</v>
      </c>
      <c r="K3330" s="183" t="s">
        <v>14186</v>
      </c>
    </row>
    <row r="3331" spans="1:11">
      <c r="A3331" s="183" t="s">
        <v>14184</v>
      </c>
      <c r="E3331" s="206">
        <v>189</v>
      </c>
      <c r="F3331" s="206">
        <v>2924</v>
      </c>
      <c r="G3331" s="206" t="s">
        <v>12097</v>
      </c>
      <c r="H3331" s="183" t="s">
        <v>14187</v>
      </c>
    </row>
    <row r="3332" spans="1:11">
      <c r="A3332" s="183" t="s">
        <v>14188</v>
      </c>
      <c r="C3332" s="183">
        <v>29647</v>
      </c>
      <c r="H3332" s="183" t="s">
        <v>14189</v>
      </c>
    </row>
    <row r="3333" spans="1:11">
      <c r="A3333" s="183" t="s">
        <v>14184</v>
      </c>
      <c r="C3333" s="183">
        <v>12000</v>
      </c>
      <c r="D3333" s="696"/>
      <c r="H3333" s="183" t="s">
        <v>14190</v>
      </c>
    </row>
    <row r="3334" spans="1:11">
      <c r="A3334" s="183" t="s">
        <v>14191</v>
      </c>
      <c r="C3334" s="183">
        <v>15090</v>
      </c>
      <c r="H3334" s="183" t="s">
        <v>14192</v>
      </c>
    </row>
    <row r="3335" spans="1:11">
      <c r="A3335" s="183" t="s">
        <v>14193</v>
      </c>
      <c r="C3335" s="183">
        <v>61454</v>
      </c>
      <c r="D3335" s="696"/>
      <c r="H3335" s="183" t="s">
        <v>14194</v>
      </c>
    </row>
    <row r="3336" spans="1:11">
      <c r="A3336" s="183" t="s">
        <v>14195</v>
      </c>
      <c r="E3336" s="183">
        <v>228</v>
      </c>
      <c r="F3336" s="206">
        <v>2696</v>
      </c>
      <c r="G3336" s="183" t="s">
        <v>12104</v>
      </c>
      <c r="H3336" s="183" t="s">
        <v>14196</v>
      </c>
    </row>
    <row r="3337" spans="1:11">
      <c r="A3337" s="183" t="s">
        <v>14197</v>
      </c>
      <c r="E3337" s="183">
        <v>360</v>
      </c>
      <c r="F3337" s="206">
        <v>2336</v>
      </c>
      <c r="G3337" s="183" t="s">
        <v>12104</v>
      </c>
      <c r="H3337" s="183" t="s">
        <v>14198</v>
      </c>
    </row>
    <row r="3338" spans="1:11">
      <c r="A3338" s="183" t="s">
        <v>14199</v>
      </c>
      <c r="E3338" s="183">
        <v>28</v>
      </c>
      <c r="F3338" s="206">
        <v>2308</v>
      </c>
      <c r="G3338" s="183" t="s">
        <v>12104</v>
      </c>
      <c r="H3338" s="183" t="s">
        <v>14200</v>
      </c>
    </row>
    <row r="3339" spans="1:11">
      <c r="A3339" s="183" t="s">
        <v>14201</v>
      </c>
      <c r="E3339" s="183">
        <v>44</v>
      </c>
      <c r="F3339" s="206">
        <v>2264</v>
      </c>
      <c r="G3339" s="183" t="s">
        <v>11094</v>
      </c>
      <c r="H3339" s="183" t="s">
        <v>14202</v>
      </c>
    </row>
    <row r="3340" spans="1:11">
      <c r="A3340" s="183" t="s">
        <v>14201</v>
      </c>
      <c r="E3340" s="206">
        <v>120</v>
      </c>
      <c r="F3340" s="206">
        <v>2144</v>
      </c>
      <c r="G3340" s="183" t="s">
        <v>12134</v>
      </c>
      <c r="H3340" s="183" t="s">
        <v>12135</v>
      </c>
    </row>
    <row r="3341" spans="1:11">
      <c r="A3341" s="183" t="s">
        <v>14203</v>
      </c>
      <c r="E3341" s="183">
        <v>44</v>
      </c>
      <c r="F3341" s="206">
        <v>2100</v>
      </c>
      <c r="G3341" s="183" t="s">
        <v>11094</v>
      </c>
      <c r="H3341" s="183" t="s">
        <v>14204</v>
      </c>
    </row>
    <row r="3342" spans="1:11">
      <c r="A3342" s="183" t="s">
        <v>14205</v>
      </c>
      <c r="E3342" s="183">
        <v>125</v>
      </c>
      <c r="F3342" s="206">
        <v>1975</v>
      </c>
      <c r="G3342" s="183" t="s">
        <v>12707</v>
      </c>
      <c r="H3342" s="183" t="s">
        <v>11344</v>
      </c>
    </row>
    <row r="3343" spans="1:11">
      <c r="E3343" s="206"/>
      <c r="F3343" s="206"/>
      <c r="H3343" s="696" t="s">
        <v>12913</v>
      </c>
    </row>
    <row r="3344" spans="1:11">
      <c r="A3344" s="183" t="s">
        <v>14206</v>
      </c>
      <c r="E3344" s="206">
        <v>1458</v>
      </c>
      <c r="F3344" s="206">
        <v>517</v>
      </c>
      <c r="G3344" s="183" t="s">
        <v>12091</v>
      </c>
      <c r="H3344" s="183" t="s">
        <v>14207</v>
      </c>
    </row>
    <row r="3345" spans="1:11">
      <c r="A3345" s="183" t="s">
        <v>14208</v>
      </c>
      <c r="E3345" s="206">
        <v>18</v>
      </c>
      <c r="F3345" s="206">
        <v>499</v>
      </c>
      <c r="G3345" s="183" t="s">
        <v>12073</v>
      </c>
      <c r="H3345" s="183" t="s">
        <v>14209</v>
      </c>
    </row>
    <row r="3346" spans="1:11">
      <c r="A3346" s="183" t="s">
        <v>14208</v>
      </c>
      <c r="E3346" s="183">
        <v>32</v>
      </c>
      <c r="F3346" s="206">
        <v>467</v>
      </c>
      <c r="G3346" s="183" t="s">
        <v>12084</v>
      </c>
      <c r="H3346" s="183" t="s">
        <v>14210</v>
      </c>
    </row>
    <row r="3347" spans="1:11">
      <c r="A3347" s="183" t="s">
        <v>14211</v>
      </c>
      <c r="C3347" s="183">
        <v>20000</v>
      </c>
      <c r="H3347" s="183" t="s">
        <v>14212</v>
      </c>
      <c r="K3347" s="183" t="s">
        <v>14161</v>
      </c>
    </row>
    <row r="3348" spans="1:11">
      <c r="A3348" s="183" t="s">
        <v>8921</v>
      </c>
      <c r="C3348" s="183">
        <v>29647</v>
      </c>
      <c r="H3348" s="183" t="s">
        <v>14213</v>
      </c>
    </row>
    <row r="3349" spans="1:11">
      <c r="A3349" s="183" t="s">
        <v>8921</v>
      </c>
      <c r="C3349" s="183">
        <v>61454</v>
      </c>
      <c r="D3349" s="696"/>
      <c r="H3349" s="183" t="s">
        <v>14214</v>
      </c>
    </row>
    <row r="3350" spans="1:11">
      <c r="A3350" s="183" t="s">
        <v>8921</v>
      </c>
      <c r="E3350" s="183">
        <v>100</v>
      </c>
      <c r="F3350" s="206">
        <v>367</v>
      </c>
      <c r="G3350" s="183" t="s">
        <v>12104</v>
      </c>
      <c r="H3350" s="183" t="s">
        <v>14215</v>
      </c>
    </row>
    <row r="3351" spans="1:11">
      <c r="A3351" s="183" t="s">
        <v>14216</v>
      </c>
      <c r="C3351" s="183">
        <v>400</v>
      </c>
      <c r="H3351" s="183" t="s">
        <v>14217</v>
      </c>
    </row>
    <row r="3352" spans="1:11">
      <c r="A3352" s="183" t="s">
        <v>14218</v>
      </c>
      <c r="C3352" s="183">
        <v>17387</v>
      </c>
      <c r="H3352" s="183" t="s">
        <v>14219</v>
      </c>
    </row>
    <row r="3353" spans="1:11">
      <c r="A3353" s="183" t="s">
        <v>8929</v>
      </c>
      <c r="C3353" s="206">
        <v>25000</v>
      </c>
      <c r="D3353" s="696"/>
      <c r="E3353" s="696"/>
      <c r="H3353" s="206" t="s">
        <v>14220</v>
      </c>
    </row>
    <row r="3354" spans="1:11">
      <c r="A3354" s="183" t="s">
        <v>8931</v>
      </c>
      <c r="D3354" s="183">
        <v>5000</v>
      </c>
      <c r="E3354" s="206"/>
      <c r="F3354" s="206">
        <v>5367</v>
      </c>
      <c r="H3354" s="183" t="s">
        <v>11467</v>
      </c>
    </row>
    <row r="3355" spans="1:11">
      <c r="A3355" s="183" t="s">
        <v>8931</v>
      </c>
      <c r="E3355" s="206">
        <v>130</v>
      </c>
      <c r="F3355" s="206">
        <v>5237</v>
      </c>
      <c r="G3355" s="183" t="s">
        <v>12084</v>
      </c>
      <c r="H3355" s="183" t="s">
        <v>13509</v>
      </c>
    </row>
    <row r="3356" spans="1:11">
      <c r="A3356" s="183" t="s">
        <v>8931</v>
      </c>
      <c r="E3356" s="206">
        <v>115</v>
      </c>
      <c r="F3356" s="206">
        <v>5122</v>
      </c>
      <c r="G3356" s="183" t="s">
        <v>12084</v>
      </c>
      <c r="H3356" s="183" t="s">
        <v>13509</v>
      </c>
    </row>
    <row r="3357" spans="1:11">
      <c r="A3357" s="183" t="s">
        <v>14221</v>
      </c>
      <c r="E3357" s="206">
        <v>120</v>
      </c>
      <c r="F3357" s="206">
        <v>5002</v>
      </c>
      <c r="G3357" s="183" t="s">
        <v>12084</v>
      </c>
      <c r="H3357" s="183" t="s">
        <v>13509</v>
      </c>
    </row>
    <row r="3358" spans="1:11">
      <c r="A3358" s="183" t="s">
        <v>14222</v>
      </c>
      <c r="E3358" s="206">
        <v>16</v>
      </c>
      <c r="F3358" s="206">
        <v>4986</v>
      </c>
      <c r="G3358" s="183" t="s">
        <v>12084</v>
      </c>
      <c r="H3358" s="183" t="s">
        <v>13509</v>
      </c>
    </row>
    <row r="3359" spans="1:11" ht="181.2" customHeight="1">
      <c r="A3359" s="183" t="s">
        <v>14223</v>
      </c>
      <c r="C3359" s="711">
        <v>92120</v>
      </c>
      <c r="E3359" s="206"/>
      <c r="F3359" s="206"/>
      <c r="H3359" s="694" t="s">
        <v>14224</v>
      </c>
    </row>
    <row r="3360" spans="1:11">
      <c r="A3360" s="183" t="s">
        <v>14225</v>
      </c>
      <c r="E3360" s="206">
        <v>1458</v>
      </c>
      <c r="F3360" s="206">
        <v>3528</v>
      </c>
      <c r="G3360" s="183" t="s">
        <v>12091</v>
      </c>
      <c r="H3360" s="183" t="s">
        <v>14226</v>
      </c>
    </row>
    <row r="3361" spans="1:11">
      <c r="A3361" s="183" t="s">
        <v>14227</v>
      </c>
      <c r="E3361" s="206">
        <v>87</v>
      </c>
      <c r="F3361" s="206">
        <v>3441</v>
      </c>
      <c r="G3361" s="183" t="s">
        <v>12134</v>
      </c>
      <c r="H3361" s="183" t="s">
        <v>14228</v>
      </c>
    </row>
    <row r="3362" spans="1:11">
      <c r="A3362" s="183" t="s">
        <v>14229</v>
      </c>
      <c r="C3362" s="183">
        <v>20000</v>
      </c>
      <c r="H3362" s="183" t="s">
        <v>14230</v>
      </c>
      <c r="K3362" s="183" t="s">
        <v>14161</v>
      </c>
    </row>
    <row r="3363" spans="1:11">
      <c r="A3363" s="183" t="s">
        <v>8942</v>
      </c>
      <c r="E3363" s="206">
        <v>168</v>
      </c>
      <c r="F3363" s="206">
        <v>3273</v>
      </c>
      <c r="G3363" s="206" t="s">
        <v>12097</v>
      </c>
      <c r="H3363" s="183" t="s">
        <v>14231</v>
      </c>
    </row>
    <row r="3364" spans="1:11">
      <c r="A3364" s="183" t="s">
        <v>14232</v>
      </c>
      <c r="C3364" s="183">
        <v>29647</v>
      </c>
      <c r="H3364" s="183" t="s">
        <v>14233</v>
      </c>
    </row>
    <row r="3365" spans="1:11">
      <c r="A3365" s="183" t="s">
        <v>14232</v>
      </c>
      <c r="C3365" s="183">
        <v>61454</v>
      </c>
      <c r="D3365" s="696"/>
      <c r="H3365" s="183" t="s">
        <v>14234</v>
      </c>
    </row>
    <row r="3366" spans="1:11">
      <c r="A3366" s="183" t="s">
        <v>14232</v>
      </c>
      <c r="C3366" s="183">
        <v>12000</v>
      </c>
      <c r="D3366" s="696"/>
      <c r="H3366" s="183" t="s">
        <v>14235</v>
      </c>
    </row>
    <row r="3367" spans="1:11">
      <c r="A3367" s="183" t="s">
        <v>8948</v>
      </c>
      <c r="C3367" s="183">
        <v>9375</v>
      </c>
      <c r="H3367" s="183" t="s">
        <v>14236</v>
      </c>
    </row>
    <row r="3368" spans="1:11">
      <c r="A3368" s="183" t="s">
        <v>14237</v>
      </c>
      <c r="E3368" s="206">
        <v>208</v>
      </c>
      <c r="F3368" s="206">
        <v>3065</v>
      </c>
      <c r="G3368" s="183" t="s">
        <v>12073</v>
      </c>
      <c r="H3368" s="183" t="s">
        <v>14238</v>
      </c>
    </row>
    <row r="3369" spans="1:11">
      <c r="A3369" s="183" t="s">
        <v>14239</v>
      </c>
      <c r="E3369" s="183">
        <v>60</v>
      </c>
      <c r="F3369" s="206">
        <v>3005</v>
      </c>
      <c r="G3369" s="183" t="s">
        <v>12104</v>
      </c>
      <c r="H3369" s="183" t="s">
        <v>14240</v>
      </c>
    </row>
    <row r="3370" spans="1:11" ht="32.4">
      <c r="A3370" s="183" t="s">
        <v>14241</v>
      </c>
      <c r="C3370" s="183">
        <v>6600</v>
      </c>
      <c r="H3370" s="697" t="s">
        <v>14242</v>
      </c>
    </row>
    <row r="3371" spans="1:11" ht="48.6">
      <c r="A3371" s="183" t="s">
        <v>8956</v>
      </c>
      <c r="C3371" s="206">
        <v>1468</v>
      </c>
      <c r="F3371" s="206"/>
      <c r="G3371" s="183" t="s">
        <v>12091</v>
      </c>
      <c r="H3371" s="694" t="s">
        <v>14243</v>
      </c>
    </row>
    <row r="3372" spans="1:11">
      <c r="A3372" s="183" t="s">
        <v>8956</v>
      </c>
      <c r="E3372" s="206">
        <v>140</v>
      </c>
      <c r="F3372" s="206">
        <v>2865</v>
      </c>
      <c r="G3372" s="183" t="s">
        <v>12707</v>
      </c>
      <c r="H3372" s="183" t="s">
        <v>14244</v>
      </c>
    </row>
    <row r="3373" spans="1:11">
      <c r="A3373" s="183" t="s">
        <v>8959</v>
      </c>
      <c r="E3373" s="206">
        <v>18</v>
      </c>
      <c r="F3373" s="206">
        <v>2847</v>
      </c>
      <c r="G3373" s="183" t="s">
        <v>12073</v>
      </c>
      <c r="H3373" s="183" t="s">
        <v>14245</v>
      </c>
    </row>
    <row r="3374" spans="1:11">
      <c r="A3374" s="183" t="s">
        <v>8959</v>
      </c>
      <c r="E3374" s="183">
        <v>100</v>
      </c>
      <c r="F3374" s="206">
        <v>2747</v>
      </c>
      <c r="G3374" s="183" t="s">
        <v>11095</v>
      </c>
      <c r="H3374" s="183" t="s">
        <v>11315</v>
      </c>
    </row>
    <row r="3375" spans="1:11">
      <c r="A3375" s="183" t="s">
        <v>8959</v>
      </c>
      <c r="E3375" s="206">
        <v>243</v>
      </c>
      <c r="F3375" s="206">
        <v>2504</v>
      </c>
      <c r="G3375" s="183" t="s">
        <v>12073</v>
      </c>
      <c r="H3375" s="183" t="s">
        <v>14246</v>
      </c>
    </row>
    <row r="3376" spans="1:11">
      <c r="A3376" s="183" t="s">
        <v>14247</v>
      </c>
      <c r="E3376" s="183">
        <v>60</v>
      </c>
      <c r="F3376" s="206">
        <v>2444</v>
      </c>
      <c r="G3376" s="183" t="s">
        <v>12104</v>
      </c>
      <c r="H3376" s="183" t="s">
        <v>14248</v>
      </c>
    </row>
    <row r="3377" spans="1:11">
      <c r="A3377" s="183" t="s">
        <v>14249</v>
      </c>
      <c r="C3377" s="183">
        <v>20010</v>
      </c>
      <c r="H3377" s="183" t="s">
        <v>14250</v>
      </c>
      <c r="K3377" s="183" t="s">
        <v>14186</v>
      </c>
    </row>
    <row r="3378" spans="1:11">
      <c r="E3378" s="206"/>
      <c r="F3378" s="206"/>
      <c r="H3378" s="696" t="s">
        <v>12913</v>
      </c>
    </row>
    <row r="3379" spans="1:11">
      <c r="A3379" s="183" t="s">
        <v>14251</v>
      </c>
      <c r="C3379" s="183">
        <v>29647</v>
      </c>
      <c r="H3379" s="183" t="s">
        <v>14252</v>
      </c>
    </row>
    <row r="3380" spans="1:11">
      <c r="A3380" s="183" t="s">
        <v>14251</v>
      </c>
      <c r="C3380" s="183">
        <v>61454</v>
      </c>
      <c r="D3380" s="696"/>
      <c r="H3380" s="183" t="s">
        <v>14253</v>
      </c>
    </row>
    <row r="3381" spans="1:11">
      <c r="A3381" s="183" t="s">
        <v>14251</v>
      </c>
      <c r="C3381" s="183">
        <v>5569</v>
      </c>
      <c r="H3381" s="183" t="s">
        <v>14254</v>
      </c>
    </row>
    <row r="3382" spans="1:11">
      <c r="H3382" s="706" t="s">
        <v>14255</v>
      </c>
    </row>
    <row r="3383" spans="1:11">
      <c r="H3383" s="699"/>
    </row>
    <row r="3384" spans="1:11" s="483" customFormat="1">
      <c r="A3384" s="329" t="s">
        <v>14256</v>
      </c>
      <c r="E3384" s="483">
        <v>120</v>
      </c>
      <c r="F3384" s="329">
        <v>2324</v>
      </c>
      <c r="G3384" s="483" t="s">
        <v>12104</v>
      </c>
      <c r="H3384" s="329" t="s">
        <v>14257</v>
      </c>
    </row>
    <row r="3385" spans="1:11" s="483" customFormat="1">
      <c r="A3385" s="329" t="s">
        <v>14256</v>
      </c>
      <c r="E3385" s="483">
        <v>44</v>
      </c>
      <c r="F3385" s="329">
        <v>2280</v>
      </c>
      <c r="G3385" s="483" t="s">
        <v>12104</v>
      </c>
      <c r="H3385" s="329" t="s">
        <v>14258</v>
      </c>
    </row>
    <row r="3386" spans="1:11" s="483" customFormat="1">
      <c r="A3386" s="329" t="s">
        <v>10768</v>
      </c>
      <c r="E3386" s="483">
        <v>572</v>
      </c>
      <c r="F3386" s="329">
        <v>1708</v>
      </c>
      <c r="G3386" s="483" t="s">
        <v>11100</v>
      </c>
      <c r="H3386" s="329" t="s">
        <v>14259</v>
      </c>
    </row>
    <row r="3387" spans="1:11">
      <c r="A3387" s="183" t="s">
        <v>14260</v>
      </c>
      <c r="E3387" s="206">
        <v>110</v>
      </c>
      <c r="F3387" s="693">
        <v>1598</v>
      </c>
      <c r="G3387" s="183" t="s">
        <v>12084</v>
      </c>
      <c r="H3387" s="183" t="s">
        <v>13697</v>
      </c>
    </row>
    <row r="3388" spans="1:11">
      <c r="A3388" s="183" t="s">
        <v>11092</v>
      </c>
      <c r="E3388" s="206">
        <v>140</v>
      </c>
      <c r="F3388" s="693">
        <v>1458</v>
      </c>
      <c r="G3388" s="183" t="s">
        <v>11095</v>
      </c>
      <c r="H3388" s="183" t="s">
        <v>14261</v>
      </c>
    </row>
    <row r="3389" spans="1:11" s="483" customFormat="1">
      <c r="A3389" s="329" t="s">
        <v>14262</v>
      </c>
      <c r="E3389" s="483">
        <v>44</v>
      </c>
      <c r="F3389" s="329">
        <v>1414</v>
      </c>
      <c r="G3389" s="483" t="s">
        <v>12104</v>
      </c>
      <c r="H3389" s="329" t="s">
        <v>14263</v>
      </c>
    </row>
    <row r="3390" spans="1:11" ht="48.6">
      <c r="A3390" s="329" t="s">
        <v>11093</v>
      </c>
      <c r="C3390" s="206">
        <v>1468</v>
      </c>
      <c r="F3390" s="206"/>
      <c r="G3390" s="183" t="s">
        <v>11102</v>
      </c>
      <c r="H3390" s="694" t="s">
        <v>14264</v>
      </c>
    </row>
    <row r="3391" spans="1:11">
      <c r="A3391" s="183" t="s">
        <v>14265</v>
      </c>
      <c r="E3391" s="206">
        <v>500</v>
      </c>
      <c r="F3391" s="206">
        <v>914</v>
      </c>
      <c r="G3391" s="183" t="s">
        <v>12084</v>
      </c>
      <c r="H3391" s="183" t="s">
        <v>11096</v>
      </c>
    </row>
    <row r="3392" spans="1:11">
      <c r="A3392" s="183" t="s">
        <v>14266</v>
      </c>
      <c r="E3392" s="206">
        <v>500</v>
      </c>
      <c r="F3392" s="206">
        <v>414</v>
      </c>
      <c r="G3392" s="183" t="s">
        <v>12587</v>
      </c>
      <c r="H3392" s="183" t="s">
        <v>14267</v>
      </c>
    </row>
    <row r="3393" spans="1:11">
      <c r="A3393" s="183" t="s">
        <v>14268</v>
      </c>
      <c r="E3393" s="206">
        <v>200</v>
      </c>
      <c r="F3393" s="206">
        <v>214</v>
      </c>
      <c r="G3393" s="695"/>
      <c r="H3393" s="183" t="s">
        <v>14269</v>
      </c>
    </row>
    <row r="3394" spans="1:11" ht="64.8">
      <c r="A3394" s="183" t="s">
        <v>14270</v>
      </c>
      <c r="C3394" s="696" t="s">
        <v>14271</v>
      </c>
      <c r="D3394" s="696"/>
      <c r="H3394" s="694" t="s">
        <v>11097</v>
      </c>
    </row>
    <row r="3395" spans="1:11">
      <c r="A3395" s="183" t="s">
        <v>14268</v>
      </c>
      <c r="C3395" s="696">
        <v>61454</v>
      </c>
      <c r="H3395" s="183" t="s">
        <v>14272</v>
      </c>
    </row>
    <row r="3396" spans="1:11">
      <c r="A3396" s="183" t="s">
        <v>8931</v>
      </c>
      <c r="D3396" s="696">
        <v>556</v>
      </c>
      <c r="E3396" s="206"/>
      <c r="F3396" s="206">
        <v>770</v>
      </c>
      <c r="H3396" s="183" t="s">
        <v>14273</v>
      </c>
    </row>
    <row r="3397" spans="1:11">
      <c r="A3397" s="183" t="s">
        <v>14274</v>
      </c>
      <c r="C3397" s="183">
        <v>20010</v>
      </c>
      <c r="H3397" s="183" t="s">
        <v>14275</v>
      </c>
      <c r="K3397" s="183" t="s">
        <v>14276</v>
      </c>
    </row>
    <row r="3398" spans="1:11">
      <c r="A3398" s="183" t="s">
        <v>14277</v>
      </c>
      <c r="E3398" s="696">
        <v>178</v>
      </c>
      <c r="F3398" s="206">
        <v>602</v>
      </c>
      <c r="G3398" s="206" t="s">
        <v>13054</v>
      </c>
      <c r="H3398" s="183" t="s">
        <v>15259</v>
      </c>
    </row>
    <row r="3399" spans="1:11">
      <c r="A3399" s="183" t="s">
        <v>14279</v>
      </c>
      <c r="C3399" s="183">
        <v>29647</v>
      </c>
      <c r="H3399" s="183" t="s">
        <v>14280</v>
      </c>
    </row>
    <row r="3400" spans="1:11">
      <c r="A3400" s="183" t="s">
        <v>14279</v>
      </c>
      <c r="C3400" s="183">
        <v>39500</v>
      </c>
      <c r="D3400" s="696"/>
      <c r="H3400" s="183" t="s">
        <v>11099</v>
      </c>
    </row>
    <row r="3401" spans="1:11">
      <c r="A3401" s="183" t="s">
        <v>14279</v>
      </c>
      <c r="C3401" s="183">
        <v>36441</v>
      </c>
      <c r="H3401" s="183" t="s">
        <v>14281</v>
      </c>
    </row>
    <row r="3402" spans="1:11">
      <c r="A3402" s="183" t="s">
        <v>14279</v>
      </c>
      <c r="D3402" s="183">
        <v>5000</v>
      </c>
      <c r="E3402" s="206"/>
      <c r="F3402" s="206">
        <v>5602</v>
      </c>
      <c r="H3402" s="183" t="s">
        <v>11515</v>
      </c>
    </row>
    <row r="3403" spans="1:11">
      <c r="A3403" s="183" t="s">
        <v>14279</v>
      </c>
      <c r="E3403" s="183">
        <v>112</v>
      </c>
      <c r="F3403" s="206">
        <v>5490</v>
      </c>
      <c r="G3403" s="183" t="s">
        <v>11094</v>
      </c>
      <c r="H3403" s="183" t="s">
        <v>14282</v>
      </c>
    </row>
    <row r="3404" spans="1:11">
      <c r="A3404" s="183" t="s">
        <v>14279</v>
      </c>
      <c r="E3404" s="206">
        <v>120</v>
      </c>
      <c r="F3404" s="206">
        <v>5370</v>
      </c>
      <c r="G3404" s="183" t="s">
        <v>11132</v>
      </c>
      <c r="H3404" s="183" t="s">
        <v>12135</v>
      </c>
    </row>
    <row r="3405" spans="1:11">
      <c r="A3405" s="183" t="s">
        <v>11101</v>
      </c>
      <c r="E3405" s="183">
        <v>32</v>
      </c>
      <c r="F3405" s="206">
        <v>5338</v>
      </c>
      <c r="G3405" s="183" t="s">
        <v>12084</v>
      </c>
      <c r="H3405" s="183" t="s">
        <v>14283</v>
      </c>
    </row>
    <row r="3406" spans="1:11">
      <c r="E3406" s="206"/>
      <c r="F3406" s="206"/>
      <c r="H3406" s="696" t="s">
        <v>14284</v>
      </c>
    </row>
    <row r="3407" spans="1:11">
      <c r="A3407" s="183" t="s">
        <v>14285</v>
      </c>
      <c r="E3407" s="183">
        <v>28</v>
      </c>
      <c r="F3407" s="206">
        <v>5310</v>
      </c>
      <c r="G3407" s="183" t="s">
        <v>12104</v>
      </c>
      <c r="H3407" s="183" t="s">
        <v>14286</v>
      </c>
    </row>
    <row r="3408" spans="1:11" ht="48.6">
      <c r="A3408" s="183" t="s">
        <v>14287</v>
      </c>
      <c r="C3408" s="206">
        <v>1468</v>
      </c>
      <c r="F3408" s="206"/>
      <c r="G3408" s="183" t="s">
        <v>12091</v>
      </c>
      <c r="H3408" s="694" t="s">
        <v>14288</v>
      </c>
    </row>
    <row r="3409" spans="1:8">
      <c r="A3409" s="183" t="s">
        <v>10773</v>
      </c>
      <c r="E3409" s="206">
        <v>18</v>
      </c>
      <c r="F3409" s="206">
        <v>5292</v>
      </c>
      <c r="G3409" s="183" t="s">
        <v>11114</v>
      </c>
      <c r="H3409" s="183" t="s">
        <v>14289</v>
      </c>
    </row>
    <row r="3410" spans="1:8">
      <c r="A3410" s="183" t="s">
        <v>10773</v>
      </c>
      <c r="E3410" s="183">
        <v>100</v>
      </c>
      <c r="F3410" s="206">
        <v>5192</v>
      </c>
      <c r="G3410" s="183" t="s">
        <v>11095</v>
      </c>
      <c r="H3410" s="183" t="s">
        <v>11113</v>
      </c>
    </row>
    <row r="3411" spans="1:8">
      <c r="A3411" s="183" t="s">
        <v>11103</v>
      </c>
      <c r="E3411" s="206">
        <v>275</v>
      </c>
      <c r="F3411" s="206">
        <v>4917</v>
      </c>
      <c r="G3411" s="183" t="s">
        <v>12084</v>
      </c>
      <c r="H3411" s="183" t="s">
        <v>14290</v>
      </c>
    </row>
    <row r="3412" spans="1:8">
      <c r="A3412" s="183" t="s">
        <v>11103</v>
      </c>
      <c r="E3412" s="206">
        <v>275</v>
      </c>
      <c r="F3412" s="206">
        <v>4642</v>
      </c>
      <c r="G3412" s="183" t="s">
        <v>12084</v>
      </c>
      <c r="H3412" s="183" t="s">
        <v>14290</v>
      </c>
    </row>
    <row r="3413" spans="1:8">
      <c r="A3413" s="183" t="s">
        <v>14291</v>
      </c>
      <c r="C3413" s="183">
        <v>29647</v>
      </c>
      <c r="H3413" s="183" t="s">
        <v>14292</v>
      </c>
    </row>
    <row r="3414" spans="1:8">
      <c r="A3414" s="183" t="s">
        <v>11106</v>
      </c>
      <c r="C3414" s="183">
        <v>22500</v>
      </c>
      <c r="D3414" s="696"/>
      <c r="H3414" s="183" t="s">
        <v>14293</v>
      </c>
    </row>
    <row r="3415" spans="1:8">
      <c r="A3415" s="183" t="s">
        <v>11104</v>
      </c>
      <c r="C3415" s="206">
        <v>61454</v>
      </c>
      <c r="H3415" s="183" t="s">
        <v>14294</v>
      </c>
    </row>
    <row r="3416" spans="1:8">
      <c r="A3416" s="183" t="s">
        <v>11104</v>
      </c>
      <c r="C3416" s="183">
        <v>800</v>
      </c>
      <c r="H3416" s="183" t="s">
        <v>11105</v>
      </c>
    </row>
    <row r="3417" spans="1:8">
      <c r="A3417" s="183" t="s">
        <v>14291</v>
      </c>
      <c r="C3417" s="183">
        <v>16602</v>
      </c>
      <c r="H3417" s="183" t="s">
        <v>14295</v>
      </c>
    </row>
    <row r="3418" spans="1:8">
      <c r="A3418" s="183" t="s">
        <v>14296</v>
      </c>
      <c r="C3418" s="183">
        <v>23835</v>
      </c>
      <c r="H3418" s="183" t="s">
        <v>14297</v>
      </c>
    </row>
    <row r="3419" spans="1:8">
      <c r="A3419" s="183" t="s">
        <v>14298</v>
      </c>
      <c r="C3419" s="183">
        <v>26000</v>
      </c>
      <c r="H3419" s="183" t="s">
        <v>11107</v>
      </c>
    </row>
    <row r="3420" spans="1:8">
      <c r="A3420" s="183" t="s">
        <v>14299</v>
      </c>
      <c r="B3420" s="183">
        <v>26000</v>
      </c>
      <c r="H3420" s="183" t="s">
        <v>14300</v>
      </c>
    </row>
    <row r="3421" spans="1:8">
      <c r="A3421" s="183" t="s">
        <v>14301</v>
      </c>
      <c r="E3421" s="206">
        <v>325</v>
      </c>
      <c r="F3421" s="206">
        <v>4317</v>
      </c>
      <c r="G3421" s="183" t="s">
        <v>12587</v>
      </c>
      <c r="H3421" s="183" t="s">
        <v>13704</v>
      </c>
    </row>
    <row r="3422" spans="1:8">
      <c r="A3422" s="183" t="s">
        <v>14302</v>
      </c>
      <c r="E3422" s="206">
        <v>285</v>
      </c>
      <c r="F3422" s="206">
        <v>4032</v>
      </c>
      <c r="G3422" s="183" t="s">
        <v>12084</v>
      </c>
      <c r="H3422" s="183" t="s">
        <v>14303</v>
      </c>
    </row>
    <row r="3423" spans="1:8" ht="48.6">
      <c r="A3423" s="183" t="s">
        <v>11108</v>
      </c>
      <c r="C3423" s="206">
        <v>1468</v>
      </c>
      <c r="F3423" s="206"/>
      <c r="G3423" s="183" t="s">
        <v>12091</v>
      </c>
      <c r="H3423" s="694" t="s">
        <v>14304</v>
      </c>
    </row>
    <row r="3424" spans="1:8">
      <c r="A3424" s="183" t="s">
        <v>14305</v>
      </c>
      <c r="E3424" s="206">
        <v>178</v>
      </c>
      <c r="F3424" s="206">
        <v>3854</v>
      </c>
      <c r="G3424" s="206" t="s">
        <v>11098</v>
      </c>
      <c r="H3424" s="183" t="s">
        <v>14306</v>
      </c>
    </row>
    <row r="3425" spans="1:11">
      <c r="A3425" s="183" t="s">
        <v>14305</v>
      </c>
      <c r="E3425" s="183">
        <v>44</v>
      </c>
      <c r="F3425" s="206">
        <v>3810</v>
      </c>
      <c r="G3425" s="183" t="s">
        <v>12104</v>
      </c>
      <c r="H3425" s="183" t="s">
        <v>14307</v>
      </c>
    </row>
    <row r="3426" spans="1:11">
      <c r="E3426" s="206"/>
      <c r="F3426" s="206"/>
      <c r="H3426" s="696" t="s">
        <v>14284</v>
      </c>
    </row>
    <row r="3427" spans="1:11">
      <c r="A3427" s="183" t="s">
        <v>14308</v>
      </c>
      <c r="E3427" s="183">
        <v>60</v>
      </c>
      <c r="F3427" s="206">
        <v>3750</v>
      </c>
      <c r="G3427" s="183" t="s">
        <v>11100</v>
      </c>
      <c r="H3427" s="183" t="s">
        <v>14309</v>
      </c>
    </row>
    <row r="3428" spans="1:11">
      <c r="A3428" s="183" t="s">
        <v>14310</v>
      </c>
      <c r="C3428" s="183">
        <v>20000</v>
      </c>
      <c r="H3428" s="183" t="s">
        <v>14311</v>
      </c>
    </row>
    <row r="3429" spans="1:11">
      <c r="A3429" s="183" t="s">
        <v>14312</v>
      </c>
      <c r="C3429" s="183">
        <v>20010</v>
      </c>
      <c r="H3429" s="183" t="s">
        <v>14313</v>
      </c>
      <c r="K3429" s="183" t="s">
        <v>14186</v>
      </c>
    </row>
    <row r="3430" spans="1:11">
      <c r="A3430" s="183" t="s">
        <v>14314</v>
      </c>
      <c r="C3430" s="183">
        <v>29647</v>
      </c>
      <c r="H3430" s="183" t="s">
        <v>14315</v>
      </c>
    </row>
    <row r="3431" spans="1:11">
      <c r="A3431" s="183" t="s">
        <v>11110</v>
      </c>
      <c r="C3431" s="183">
        <v>18000</v>
      </c>
      <c r="D3431" s="696"/>
      <c r="H3431" s="183" t="s">
        <v>14293</v>
      </c>
    </row>
    <row r="3432" spans="1:11">
      <c r="A3432" s="183" t="s">
        <v>14316</v>
      </c>
      <c r="C3432" s="206">
        <v>1000</v>
      </c>
      <c r="H3432" s="183" t="s">
        <v>14317</v>
      </c>
    </row>
    <row r="3433" spans="1:11">
      <c r="A3433" s="183" t="s">
        <v>11110</v>
      </c>
      <c r="C3433" s="206">
        <v>60454</v>
      </c>
      <c r="H3433" s="183" t="s">
        <v>14317</v>
      </c>
    </row>
    <row r="3434" spans="1:11">
      <c r="A3434" s="183" t="s">
        <v>11110</v>
      </c>
      <c r="C3434" s="183">
        <v>11285</v>
      </c>
      <c r="H3434" s="183" t="s">
        <v>14318</v>
      </c>
    </row>
    <row r="3435" spans="1:11">
      <c r="A3435" s="183" t="s">
        <v>11110</v>
      </c>
      <c r="E3435" s="183">
        <v>112</v>
      </c>
      <c r="F3435" s="206">
        <v>3638</v>
      </c>
      <c r="G3435" s="183" t="s">
        <v>11094</v>
      </c>
      <c r="H3435" s="183" t="s">
        <v>14319</v>
      </c>
    </row>
    <row r="3436" spans="1:11">
      <c r="A3436" s="183" t="s">
        <v>14320</v>
      </c>
      <c r="E3436" s="183">
        <v>60</v>
      </c>
      <c r="F3436" s="206">
        <v>3578</v>
      </c>
      <c r="G3436" s="183" t="s">
        <v>11094</v>
      </c>
      <c r="H3436" s="183" t="s">
        <v>14321</v>
      </c>
    </row>
    <row r="3437" spans="1:11">
      <c r="A3437" s="183" t="s">
        <v>14322</v>
      </c>
      <c r="E3437" s="183">
        <v>75</v>
      </c>
      <c r="F3437" s="206">
        <v>3503</v>
      </c>
      <c r="G3437" s="183" t="s">
        <v>14323</v>
      </c>
      <c r="H3437" s="183" t="s">
        <v>14324</v>
      </c>
    </row>
    <row r="3438" spans="1:11">
      <c r="E3438" s="206"/>
      <c r="F3438" s="206"/>
      <c r="H3438" s="696" t="s">
        <v>14047</v>
      </c>
    </row>
    <row r="3439" spans="1:11" ht="48.6">
      <c r="A3439" s="183" t="s">
        <v>11112</v>
      </c>
      <c r="C3439" s="206">
        <v>1468</v>
      </c>
      <c r="F3439" s="206"/>
      <c r="G3439" s="183" t="s">
        <v>11102</v>
      </c>
      <c r="H3439" s="694" t="s">
        <v>14325</v>
      </c>
    </row>
    <row r="3440" spans="1:11">
      <c r="A3440" s="183" t="s">
        <v>11112</v>
      </c>
      <c r="C3440" s="183">
        <v>10000</v>
      </c>
      <c r="H3440" s="183" t="s">
        <v>14326</v>
      </c>
    </row>
    <row r="3441" spans="1:11">
      <c r="A3441" s="183" t="s">
        <v>14327</v>
      </c>
      <c r="E3441" s="183">
        <v>230</v>
      </c>
      <c r="F3441" s="206">
        <v>3273</v>
      </c>
      <c r="G3441" s="183" t="s">
        <v>12122</v>
      </c>
      <c r="H3441" s="183" t="s">
        <v>14328</v>
      </c>
    </row>
    <row r="3442" spans="1:11">
      <c r="A3442" s="183" t="s">
        <v>14329</v>
      </c>
      <c r="E3442" s="183">
        <v>100</v>
      </c>
      <c r="F3442" s="206">
        <v>3173</v>
      </c>
      <c r="G3442" s="183" t="s">
        <v>11095</v>
      </c>
      <c r="H3442" s="183" t="s">
        <v>11315</v>
      </c>
    </row>
    <row r="3443" spans="1:11">
      <c r="A3443" s="183" t="s">
        <v>14330</v>
      </c>
      <c r="E3443" s="206">
        <v>18</v>
      </c>
      <c r="F3443" s="206">
        <v>3155</v>
      </c>
      <c r="G3443" s="183" t="s">
        <v>11114</v>
      </c>
      <c r="H3443" s="183" t="s">
        <v>14331</v>
      </c>
    </row>
    <row r="3444" spans="1:11">
      <c r="A3444" s="183" t="s">
        <v>11115</v>
      </c>
      <c r="C3444" s="183">
        <v>20010</v>
      </c>
      <c r="H3444" s="183" t="s">
        <v>11116</v>
      </c>
      <c r="K3444" s="183" t="s">
        <v>14276</v>
      </c>
    </row>
    <row r="3445" spans="1:11">
      <c r="A3445" s="183" t="s">
        <v>11117</v>
      </c>
      <c r="E3445" s="206">
        <v>2700</v>
      </c>
      <c r="F3445" s="206">
        <v>455</v>
      </c>
      <c r="G3445" s="183" t="s">
        <v>11114</v>
      </c>
      <c r="H3445" s="183" t="s">
        <v>11118</v>
      </c>
    </row>
    <row r="3446" spans="1:11">
      <c r="A3446" s="183" t="s">
        <v>14332</v>
      </c>
      <c r="D3446" s="183">
        <v>5000</v>
      </c>
      <c r="E3446" s="206"/>
      <c r="F3446" s="206">
        <v>5455</v>
      </c>
      <c r="H3446" s="183" t="s">
        <v>11467</v>
      </c>
    </row>
    <row r="3447" spans="1:11">
      <c r="A3447" s="183" t="s">
        <v>11119</v>
      </c>
      <c r="E3447" s="183">
        <v>60</v>
      </c>
      <c r="F3447" s="206">
        <v>5395</v>
      </c>
      <c r="G3447" s="183" t="s">
        <v>11094</v>
      </c>
      <c r="H3447" s="183" t="s">
        <v>14333</v>
      </c>
    </row>
    <row r="3448" spans="1:11">
      <c r="A3448" s="183" t="s">
        <v>11120</v>
      </c>
      <c r="C3448" s="183">
        <v>29647</v>
      </c>
      <c r="H3448" s="183" t="s">
        <v>14334</v>
      </c>
    </row>
    <row r="3449" spans="1:11">
      <c r="A3449" s="183" t="s">
        <v>11120</v>
      </c>
      <c r="C3449" s="206">
        <v>61454</v>
      </c>
      <c r="H3449" s="183" t="s">
        <v>14335</v>
      </c>
    </row>
    <row r="3450" spans="1:11">
      <c r="A3450" s="183" t="s">
        <v>11121</v>
      </c>
      <c r="C3450" s="183">
        <v>2148</v>
      </c>
      <c r="H3450" s="183" t="s">
        <v>14336</v>
      </c>
    </row>
    <row r="3451" spans="1:11">
      <c r="A3451" s="183" t="s">
        <v>11122</v>
      </c>
      <c r="E3451" s="183">
        <v>60</v>
      </c>
      <c r="F3451" s="206">
        <v>5335</v>
      </c>
      <c r="G3451" s="183" t="s">
        <v>11100</v>
      </c>
      <c r="H3451" s="183" t="s">
        <v>14337</v>
      </c>
    </row>
    <row r="3452" spans="1:11">
      <c r="A3452" s="183" t="s">
        <v>11123</v>
      </c>
      <c r="E3452" s="183">
        <v>30</v>
      </c>
      <c r="F3452" s="206">
        <v>5305</v>
      </c>
      <c r="G3452" s="183" t="s">
        <v>14323</v>
      </c>
      <c r="H3452" s="183" t="s">
        <v>14324</v>
      </c>
    </row>
    <row r="3453" spans="1:11" ht="48.6">
      <c r="A3453" s="183" t="s">
        <v>14338</v>
      </c>
      <c r="C3453" s="206">
        <v>1468</v>
      </c>
      <c r="F3453" s="206"/>
      <c r="G3453" s="183" t="s">
        <v>12091</v>
      </c>
      <c r="H3453" s="694" t="s">
        <v>14339</v>
      </c>
    </row>
    <row r="3454" spans="1:11">
      <c r="A3454" s="183" t="s">
        <v>14340</v>
      </c>
      <c r="C3454" s="183">
        <v>24674</v>
      </c>
      <c r="H3454" s="183" t="s">
        <v>14341</v>
      </c>
    </row>
    <row r="3455" spans="1:11">
      <c r="A3455" s="183" t="s">
        <v>14342</v>
      </c>
      <c r="E3455" s="206">
        <v>189</v>
      </c>
      <c r="F3455" s="206">
        <v>5116</v>
      </c>
      <c r="G3455" s="206" t="s">
        <v>11098</v>
      </c>
      <c r="H3455" s="183" t="s">
        <v>14343</v>
      </c>
    </row>
    <row r="3456" spans="1:11">
      <c r="A3456" s="183" t="s">
        <v>14344</v>
      </c>
      <c r="E3456" s="206">
        <v>138</v>
      </c>
      <c r="F3456" s="206">
        <v>4978</v>
      </c>
      <c r="G3456" s="183" t="s">
        <v>11114</v>
      </c>
      <c r="H3456" s="183" t="s">
        <v>14345</v>
      </c>
    </row>
    <row r="3457" spans="1:11">
      <c r="A3457" s="183" t="s">
        <v>14346</v>
      </c>
      <c r="E3457" s="183">
        <v>44</v>
      </c>
      <c r="F3457" s="206">
        <v>4934</v>
      </c>
      <c r="G3457" s="183" t="s">
        <v>14347</v>
      </c>
      <c r="H3457" s="183" t="s">
        <v>14348</v>
      </c>
    </row>
    <row r="3458" spans="1:11">
      <c r="A3458" s="183" t="s">
        <v>11124</v>
      </c>
      <c r="E3458" s="206">
        <v>100</v>
      </c>
      <c r="F3458" s="206">
        <v>4834</v>
      </c>
      <c r="G3458" s="183" t="s">
        <v>12084</v>
      </c>
      <c r="H3458" s="183" t="s">
        <v>14349</v>
      </c>
    </row>
    <row r="3459" spans="1:11" ht="32.4">
      <c r="A3459" s="183" t="s">
        <v>11125</v>
      </c>
      <c r="C3459" s="183">
        <v>12000</v>
      </c>
      <c r="E3459" s="206"/>
      <c r="F3459" s="206"/>
      <c r="H3459" s="694" t="s">
        <v>14350</v>
      </c>
    </row>
    <row r="3460" spans="1:11">
      <c r="A3460" s="183" t="s">
        <v>14351</v>
      </c>
      <c r="C3460" s="183">
        <v>20010</v>
      </c>
      <c r="H3460" s="183" t="s">
        <v>14352</v>
      </c>
      <c r="K3460" s="183" t="s">
        <v>14161</v>
      </c>
    </row>
    <row r="3461" spans="1:11" ht="48.6">
      <c r="A3461" s="183" t="s">
        <v>14353</v>
      </c>
      <c r="C3461" s="206">
        <v>130010</v>
      </c>
      <c r="D3461" s="696"/>
      <c r="H3461" s="694" t="s">
        <v>11126</v>
      </c>
    </row>
    <row r="3462" spans="1:11">
      <c r="A3462" s="183" t="s">
        <v>11013</v>
      </c>
      <c r="E3462" s="183">
        <v>250</v>
      </c>
      <c r="F3462" s="183">
        <v>4584</v>
      </c>
      <c r="H3462" s="183" t="s">
        <v>14354</v>
      </c>
    </row>
    <row r="3463" spans="1:11">
      <c r="A3463" s="183" t="s">
        <v>14355</v>
      </c>
      <c r="C3463" s="206">
        <v>19800</v>
      </c>
      <c r="H3463" s="183" t="s">
        <v>14356</v>
      </c>
    </row>
    <row r="3464" spans="1:11">
      <c r="A3464" s="183" t="s">
        <v>14355</v>
      </c>
      <c r="C3464" s="183">
        <v>29575</v>
      </c>
      <c r="H3464" s="183" t="s">
        <v>14357</v>
      </c>
    </row>
    <row r="3465" spans="1:11">
      <c r="A3465" s="183" t="s">
        <v>11128</v>
      </c>
      <c r="C3465" s="206">
        <v>61280</v>
      </c>
      <c r="H3465" s="183" t="s">
        <v>14358</v>
      </c>
    </row>
    <row r="3466" spans="1:11">
      <c r="A3466" s="183" t="s">
        <v>14359</v>
      </c>
      <c r="C3466" s="183">
        <v>317</v>
      </c>
      <c r="H3466" s="183" t="s">
        <v>14360</v>
      </c>
    </row>
    <row r="3467" spans="1:11">
      <c r="A3467" s="183" t="s">
        <v>14361</v>
      </c>
      <c r="C3467" s="183">
        <v>283</v>
      </c>
      <c r="H3467" s="183" t="s">
        <v>14362</v>
      </c>
    </row>
    <row r="3468" spans="1:11">
      <c r="A3468" s="183" t="s">
        <v>14363</v>
      </c>
      <c r="E3468" s="206">
        <v>18</v>
      </c>
      <c r="F3468" s="206">
        <v>4566</v>
      </c>
      <c r="G3468" s="183" t="s">
        <v>11114</v>
      </c>
      <c r="H3468" s="183" t="s">
        <v>11129</v>
      </c>
    </row>
    <row r="3469" spans="1:11">
      <c r="A3469" s="183" t="s">
        <v>11130</v>
      </c>
      <c r="E3469" s="696">
        <v>260</v>
      </c>
      <c r="F3469" s="206">
        <v>4306</v>
      </c>
      <c r="G3469" s="183" t="s">
        <v>14364</v>
      </c>
      <c r="H3469" s="183" t="s">
        <v>13759</v>
      </c>
    </row>
    <row r="3470" spans="1:11">
      <c r="A3470" s="183" t="s">
        <v>14365</v>
      </c>
      <c r="E3470" s="696">
        <v>270</v>
      </c>
      <c r="F3470" s="206">
        <v>4036</v>
      </c>
      <c r="G3470" s="183" t="s">
        <v>11095</v>
      </c>
      <c r="H3470" s="183" t="s">
        <v>11131</v>
      </c>
    </row>
    <row r="3471" spans="1:11">
      <c r="A3471" s="183" t="s">
        <v>11130</v>
      </c>
      <c r="E3471" s="206">
        <v>235</v>
      </c>
      <c r="F3471" s="206">
        <v>3801</v>
      </c>
      <c r="G3471" s="183" t="s">
        <v>11132</v>
      </c>
      <c r="H3471" s="183" t="s">
        <v>14366</v>
      </c>
    </row>
    <row r="3472" spans="1:11">
      <c r="A3472" s="183" t="s">
        <v>11130</v>
      </c>
      <c r="E3472" s="183">
        <v>720</v>
      </c>
      <c r="F3472" s="206">
        <v>3081</v>
      </c>
      <c r="G3472" s="183" t="s">
        <v>11094</v>
      </c>
      <c r="H3472" s="183" t="s">
        <v>14367</v>
      </c>
    </row>
    <row r="3473" spans="1:11">
      <c r="A3473" s="183" t="s">
        <v>14368</v>
      </c>
      <c r="E3473" s="183">
        <v>88</v>
      </c>
      <c r="F3473" s="206">
        <v>2993</v>
      </c>
      <c r="G3473" s="183" t="s">
        <v>12104</v>
      </c>
      <c r="H3473" s="183" t="s">
        <v>14369</v>
      </c>
    </row>
    <row r="3474" spans="1:11" ht="97.2">
      <c r="A3474" s="183" t="s">
        <v>14370</v>
      </c>
      <c r="C3474" s="206">
        <v>150010</v>
      </c>
      <c r="D3474" s="696"/>
      <c r="H3474" s="694" t="s">
        <v>11133</v>
      </c>
    </row>
    <row r="3475" spans="1:11" ht="48.6">
      <c r="A3475" s="183" t="s">
        <v>14371</v>
      </c>
      <c r="C3475" s="206">
        <v>1468</v>
      </c>
      <c r="F3475" s="206"/>
      <c r="G3475" s="183" t="s">
        <v>11102</v>
      </c>
      <c r="H3475" s="694" t="s">
        <v>14372</v>
      </c>
    </row>
    <row r="3476" spans="1:11">
      <c r="A3476" s="183" t="s">
        <v>14373</v>
      </c>
      <c r="E3476" s="183">
        <v>92</v>
      </c>
      <c r="F3476" s="206">
        <v>2901</v>
      </c>
      <c r="G3476" s="183" t="s">
        <v>11100</v>
      </c>
      <c r="H3476" s="183" t="s">
        <v>11135</v>
      </c>
    </row>
    <row r="3477" spans="1:11">
      <c r="A3477" s="183" t="s">
        <v>14374</v>
      </c>
      <c r="C3477" s="183">
        <v>20010</v>
      </c>
      <c r="H3477" s="183" t="s">
        <v>14375</v>
      </c>
      <c r="K3477" s="183" t="s">
        <v>14376</v>
      </c>
    </row>
    <row r="3478" spans="1:11" ht="129.6">
      <c r="A3478" s="183" t="s">
        <v>14374</v>
      </c>
      <c r="C3478" s="696">
        <v>4010</v>
      </c>
      <c r="D3478" s="696" t="s">
        <v>14377</v>
      </c>
      <c r="H3478" s="697" t="s">
        <v>14378</v>
      </c>
    </row>
    <row r="3479" spans="1:11">
      <c r="A3479" s="183" t="s">
        <v>14379</v>
      </c>
      <c r="E3479" s="183">
        <v>28</v>
      </c>
      <c r="F3479" s="206">
        <v>2873</v>
      </c>
      <c r="G3479" s="183" t="s">
        <v>11134</v>
      </c>
      <c r="H3479" s="183" t="s">
        <v>13804</v>
      </c>
    </row>
    <row r="3480" spans="1:11">
      <c r="A3480" s="183" t="s">
        <v>14380</v>
      </c>
      <c r="C3480" s="206">
        <v>21000</v>
      </c>
      <c r="H3480" s="183" t="s">
        <v>14381</v>
      </c>
    </row>
    <row r="3481" spans="1:11">
      <c r="A3481" s="183" t="s">
        <v>14380</v>
      </c>
      <c r="C3481" s="183">
        <v>29575</v>
      </c>
      <c r="H3481" s="183" t="s">
        <v>14382</v>
      </c>
    </row>
    <row r="3482" spans="1:11">
      <c r="A3482" s="183" t="s">
        <v>11138</v>
      </c>
      <c r="C3482" s="206">
        <v>31280</v>
      </c>
      <c r="D3482" s="206"/>
      <c r="H3482" s="183" t="s">
        <v>14383</v>
      </c>
    </row>
    <row r="3483" spans="1:11">
      <c r="A3483" s="183" t="s">
        <v>14384</v>
      </c>
      <c r="C3483" s="206">
        <v>11000</v>
      </c>
      <c r="D3483" s="206"/>
      <c r="H3483" s="183" t="s">
        <v>14385</v>
      </c>
    </row>
    <row r="3484" spans="1:11">
      <c r="A3484" s="183" t="s">
        <v>11139</v>
      </c>
      <c r="E3484" s="206">
        <v>430</v>
      </c>
      <c r="F3484" s="206">
        <v>2443</v>
      </c>
      <c r="G3484" s="183" t="s">
        <v>12587</v>
      </c>
      <c r="H3484" s="183" t="s">
        <v>13807</v>
      </c>
    </row>
    <row r="3485" spans="1:11">
      <c r="A3485" s="183" t="s">
        <v>14386</v>
      </c>
      <c r="E3485" s="206">
        <v>410</v>
      </c>
      <c r="F3485" s="206">
        <v>2033</v>
      </c>
      <c r="G3485" s="183" t="s">
        <v>12587</v>
      </c>
      <c r="H3485" s="183" t="s">
        <v>14387</v>
      </c>
    </row>
    <row r="3486" spans="1:11">
      <c r="A3486" s="183" t="s">
        <v>11140</v>
      </c>
      <c r="C3486" s="183">
        <v>10725</v>
      </c>
      <c r="H3486" s="183" t="s">
        <v>14388</v>
      </c>
    </row>
    <row r="3487" spans="1:11" ht="162">
      <c r="A3487" s="183" t="s">
        <v>11140</v>
      </c>
      <c r="C3487" s="206">
        <v>7004</v>
      </c>
      <c r="D3487" s="696"/>
      <c r="H3487" s="694" t="s">
        <v>14389</v>
      </c>
      <c r="J3487" s="694"/>
    </row>
    <row r="3488" spans="1:11">
      <c r="A3488" s="183" t="s">
        <v>11140</v>
      </c>
      <c r="D3488" s="183">
        <v>5000</v>
      </c>
      <c r="E3488" s="206"/>
      <c r="F3488" s="206">
        <v>7033</v>
      </c>
      <c r="H3488" s="183" t="s">
        <v>14390</v>
      </c>
    </row>
    <row r="3489" spans="1:11">
      <c r="A3489" s="183" t="s">
        <v>14391</v>
      </c>
      <c r="E3489" s="183">
        <v>28</v>
      </c>
      <c r="F3489" s="206">
        <v>7005</v>
      </c>
      <c r="G3489" s="183" t="s">
        <v>14347</v>
      </c>
      <c r="H3489" s="183" t="s">
        <v>14392</v>
      </c>
    </row>
    <row r="3490" spans="1:11" ht="97.2">
      <c r="A3490" s="183" t="s">
        <v>14391</v>
      </c>
      <c r="C3490" s="206">
        <v>7510</v>
      </c>
      <c r="D3490" s="696"/>
      <c r="H3490" s="697" t="s">
        <v>14393</v>
      </c>
    </row>
    <row r="3491" spans="1:11">
      <c r="A3491" s="183" t="s">
        <v>14394</v>
      </c>
      <c r="C3491" s="206">
        <v>23342</v>
      </c>
      <c r="D3491" s="206"/>
      <c r="H3491" s="183" t="s">
        <v>14395</v>
      </c>
    </row>
    <row r="3492" spans="1:11">
      <c r="A3492" s="183" t="s">
        <v>14396</v>
      </c>
      <c r="C3492" s="206">
        <v>19000</v>
      </c>
      <c r="D3492" s="696"/>
      <c r="H3492" s="183" t="s">
        <v>14397</v>
      </c>
    </row>
    <row r="3493" spans="1:11">
      <c r="A3493" s="183" t="s">
        <v>14398</v>
      </c>
      <c r="E3493" s="183">
        <v>56</v>
      </c>
      <c r="F3493" s="206">
        <v>6949</v>
      </c>
      <c r="G3493" s="183" t="s">
        <v>14347</v>
      </c>
      <c r="H3493" s="183" t="s">
        <v>14399</v>
      </c>
    </row>
    <row r="3494" spans="1:11" ht="113.4">
      <c r="A3494" s="183" t="s">
        <v>14400</v>
      </c>
      <c r="C3494" s="206">
        <v>18171</v>
      </c>
      <c r="D3494" s="696"/>
      <c r="H3494" s="694" t="s">
        <v>14401</v>
      </c>
      <c r="J3494" s="694"/>
    </row>
    <row r="3495" spans="1:11">
      <c r="A3495" s="183" t="s">
        <v>11142</v>
      </c>
      <c r="E3495" s="183">
        <v>112</v>
      </c>
      <c r="F3495" s="206">
        <v>6837</v>
      </c>
      <c r="G3495" s="183" t="s">
        <v>11134</v>
      </c>
      <c r="H3495" s="183" t="s">
        <v>11143</v>
      </c>
    </row>
    <row r="3496" spans="1:11" ht="48.6">
      <c r="A3496" s="183" t="s">
        <v>10868</v>
      </c>
      <c r="C3496" s="206">
        <v>1468</v>
      </c>
      <c r="F3496" s="206"/>
      <c r="G3496" s="183" t="s">
        <v>12091</v>
      </c>
      <c r="H3496" s="694" t="s">
        <v>14402</v>
      </c>
    </row>
    <row r="3497" spans="1:11">
      <c r="A3497" s="183" t="s">
        <v>14403</v>
      </c>
      <c r="E3497" s="183">
        <v>44</v>
      </c>
      <c r="F3497" s="206">
        <v>6793</v>
      </c>
      <c r="G3497" s="183" t="s">
        <v>11134</v>
      </c>
      <c r="H3497" s="183" t="s">
        <v>14404</v>
      </c>
    </row>
    <row r="3498" spans="1:11">
      <c r="A3498" s="183" t="s">
        <v>14405</v>
      </c>
      <c r="E3498" s="206">
        <v>178</v>
      </c>
      <c r="F3498" s="206">
        <v>6615</v>
      </c>
      <c r="G3498" s="206" t="s">
        <v>14406</v>
      </c>
      <c r="H3498" s="183" t="s">
        <v>14407</v>
      </c>
    </row>
    <row r="3499" spans="1:11">
      <c r="A3499" s="183" t="s">
        <v>14408</v>
      </c>
      <c r="C3499" s="183">
        <v>20010</v>
      </c>
      <c r="H3499" s="183" t="s">
        <v>14409</v>
      </c>
      <c r="K3499" s="183" t="s">
        <v>14376</v>
      </c>
    </row>
    <row r="3500" spans="1:11">
      <c r="A3500" s="183" t="s">
        <v>14410</v>
      </c>
      <c r="E3500" s="183">
        <v>56</v>
      </c>
      <c r="F3500" s="206">
        <v>6559</v>
      </c>
      <c r="G3500" s="183" t="s">
        <v>12104</v>
      </c>
      <c r="H3500" s="183" t="s">
        <v>14411</v>
      </c>
    </row>
    <row r="3501" spans="1:11">
      <c r="A3501" s="183" t="s">
        <v>14412</v>
      </c>
      <c r="E3501" s="183">
        <v>28</v>
      </c>
      <c r="F3501" s="206">
        <v>6531</v>
      </c>
      <c r="G3501" s="183" t="s">
        <v>12104</v>
      </c>
      <c r="H3501" s="183" t="s">
        <v>14413</v>
      </c>
    </row>
    <row r="3502" spans="1:11">
      <c r="A3502" s="183" t="s">
        <v>10818</v>
      </c>
      <c r="C3502" s="206">
        <v>18000</v>
      </c>
      <c r="H3502" s="183" t="s">
        <v>14414</v>
      </c>
    </row>
    <row r="3503" spans="1:11">
      <c r="A3503" s="183" t="s">
        <v>10818</v>
      </c>
      <c r="C3503" s="183">
        <v>29575</v>
      </c>
      <c r="H3503" s="183" t="s">
        <v>14415</v>
      </c>
    </row>
    <row r="3504" spans="1:11">
      <c r="A3504" s="183" t="s">
        <v>10818</v>
      </c>
      <c r="C3504" s="206">
        <v>61280</v>
      </c>
      <c r="D3504" s="206"/>
      <c r="H3504" s="183" t="s">
        <v>14416</v>
      </c>
    </row>
    <row r="3505" spans="1:11">
      <c r="A3505" s="183" t="s">
        <v>14417</v>
      </c>
      <c r="C3505" s="183">
        <v>4988</v>
      </c>
      <c r="H3505" s="183" t="s">
        <v>14418</v>
      </c>
    </row>
    <row r="3506" spans="1:11">
      <c r="A3506" s="183" t="s">
        <v>14419</v>
      </c>
      <c r="E3506" s="183">
        <v>28</v>
      </c>
      <c r="F3506" s="206">
        <v>6503</v>
      </c>
      <c r="G3506" s="183" t="s">
        <v>11100</v>
      </c>
      <c r="H3506" s="183" t="s">
        <v>14420</v>
      </c>
    </row>
    <row r="3507" spans="1:11" ht="129.6">
      <c r="A3507" s="183" t="s">
        <v>14419</v>
      </c>
      <c r="C3507" s="206">
        <v>160000</v>
      </c>
      <c r="D3507" s="696"/>
      <c r="H3507" s="694" t="s">
        <v>14421</v>
      </c>
      <c r="J3507" s="694"/>
    </row>
    <row r="3508" spans="1:11">
      <c r="A3508" s="183" t="s">
        <v>11146</v>
      </c>
      <c r="E3508" s="206">
        <v>680</v>
      </c>
      <c r="F3508" s="206">
        <v>5823</v>
      </c>
      <c r="G3508" s="183" t="s">
        <v>11095</v>
      </c>
      <c r="H3508" s="183" t="s">
        <v>11148</v>
      </c>
    </row>
    <row r="3509" spans="1:11">
      <c r="A3509" s="183" t="s">
        <v>11146</v>
      </c>
      <c r="E3509" s="206">
        <v>620</v>
      </c>
      <c r="F3509" s="206">
        <v>5203</v>
      </c>
      <c r="G3509" s="183" t="s">
        <v>12587</v>
      </c>
      <c r="H3509" s="183" t="s">
        <v>14422</v>
      </c>
    </row>
    <row r="3510" spans="1:11" ht="48.6">
      <c r="A3510" s="183" t="s">
        <v>14423</v>
      </c>
      <c r="C3510" s="206">
        <v>1468</v>
      </c>
      <c r="F3510" s="206"/>
      <c r="G3510" s="183" t="s">
        <v>12551</v>
      </c>
      <c r="H3510" s="694" t="s">
        <v>14424</v>
      </c>
    </row>
    <row r="3511" spans="1:11">
      <c r="A3511" s="183" t="s">
        <v>10939</v>
      </c>
      <c r="E3511" s="206">
        <v>18</v>
      </c>
      <c r="F3511" s="698">
        <v>5185</v>
      </c>
      <c r="G3511" s="183" t="s">
        <v>14425</v>
      </c>
      <c r="H3511" s="183" t="s">
        <v>14426</v>
      </c>
    </row>
    <row r="3512" spans="1:11">
      <c r="A3512" s="183" t="s">
        <v>10939</v>
      </c>
      <c r="E3512" s="206">
        <v>100</v>
      </c>
      <c r="F3512" s="206">
        <v>5085</v>
      </c>
      <c r="G3512" s="183" t="s">
        <v>11095</v>
      </c>
      <c r="H3512" s="183" t="s">
        <v>13692</v>
      </c>
    </row>
    <row r="3513" spans="1:11" s="704" customFormat="1" ht="3.6" customHeight="1">
      <c r="E3513" s="708"/>
      <c r="F3513" s="708"/>
    </row>
    <row r="3514" spans="1:11">
      <c r="A3514" s="183" t="s">
        <v>14427</v>
      </c>
      <c r="C3514" s="183">
        <v>20010</v>
      </c>
      <c r="H3514" s="183" t="s">
        <v>14428</v>
      </c>
      <c r="K3514" s="183" t="s">
        <v>14276</v>
      </c>
    </row>
    <row r="3515" spans="1:11">
      <c r="A3515" s="183" t="s">
        <v>14429</v>
      </c>
      <c r="C3515" s="206">
        <v>31000</v>
      </c>
      <c r="H3515" s="183" t="s">
        <v>14430</v>
      </c>
    </row>
    <row r="3516" spans="1:11">
      <c r="A3516" s="183" t="s">
        <v>14431</v>
      </c>
      <c r="C3516" s="183">
        <v>29575</v>
      </c>
      <c r="H3516" s="183" t="s">
        <v>14432</v>
      </c>
    </row>
    <row r="3517" spans="1:11">
      <c r="A3517" s="183" t="s">
        <v>14433</v>
      </c>
      <c r="C3517" s="183">
        <v>15830</v>
      </c>
      <c r="H3517" s="183" t="s">
        <v>14434</v>
      </c>
    </row>
    <row r="3518" spans="1:11">
      <c r="A3518" s="183" t="s">
        <v>14435</v>
      </c>
      <c r="C3518" s="206">
        <v>41280</v>
      </c>
      <c r="D3518" s="206"/>
      <c r="E3518" s="696"/>
      <c r="H3518" s="206" t="s">
        <v>14436</v>
      </c>
    </row>
    <row r="3519" spans="1:11">
      <c r="A3519" s="183" t="s">
        <v>14437</v>
      </c>
      <c r="C3519" s="206">
        <v>20000</v>
      </c>
      <c r="D3519" s="206"/>
      <c r="E3519" s="696"/>
      <c r="H3519" s="206" t="s">
        <v>14438</v>
      </c>
    </row>
    <row r="3520" spans="1:11">
      <c r="A3520" s="183" t="s">
        <v>14437</v>
      </c>
      <c r="C3520" s="183">
        <v>16930</v>
      </c>
      <c r="H3520" s="183" t="s">
        <v>14439</v>
      </c>
    </row>
    <row r="3521" spans="1:11">
      <c r="A3521" s="183" t="s">
        <v>14440</v>
      </c>
      <c r="C3521" s="183">
        <v>43064</v>
      </c>
      <c r="H3521" s="183" t="s">
        <v>14441</v>
      </c>
    </row>
    <row r="3522" spans="1:11" ht="32.4">
      <c r="A3522" s="183" t="s">
        <v>14442</v>
      </c>
      <c r="C3522" s="183">
        <v>8888</v>
      </c>
      <c r="H3522" s="694" t="s">
        <v>14443</v>
      </c>
    </row>
    <row r="3523" spans="1:11" ht="113.4" customHeight="1">
      <c r="A3523" s="183" t="s">
        <v>14444</v>
      </c>
      <c r="C3523" s="206">
        <v>62100</v>
      </c>
      <c r="D3523" s="696"/>
      <c r="H3523" s="694" t="s">
        <v>14445</v>
      </c>
      <c r="J3523" s="694"/>
    </row>
    <row r="3524" spans="1:11" ht="48.6">
      <c r="A3524" s="183" t="s">
        <v>14446</v>
      </c>
      <c r="C3524" s="206">
        <v>1468</v>
      </c>
      <c r="F3524" s="206"/>
      <c r="G3524" s="183" t="s">
        <v>11102</v>
      </c>
      <c r="H3524" s="694" t="s">
        <v>14447</v>
      </c>
    </row>
    <row r="3525" spans="1:11">
      <c r="A3525" s="183" t="s">
        <v>14448</v>
      </c>
      <c r="E3525" s="206">
        <v>199</v>
      </c>
      <c r="F3525" s="206">
        <v>4886</v>
      </c>
      <c r="G3525" s="206" t="s">
        <v>14406</v>
      </c>
      <c r="H3525" s="183" t="s">
        <v>14449</v>
      </c>
    </row>
    <row r="3526" spans="1:11">
      <c r="A3526" s="183" t="s">
        <v>14450</v>
      </c>
      <c r="C3526" s="183">
        <v>20010</v>
      </c>
      <c r="H3526" s="183" t="s">
        <v>14451</v>
      </c>
      <c r="K3526" s="183" t="s">
        <v>14161</v>
      </c>
    </row>
    <row r="3527" spans="1:11">
      <c r="A3527" s="183" t="s">
        <v>14452</v>
      </c>
      <c r="E3527" s="183">
        <v>384</v>
      </c>
      <c r="F3527" s="206">
        <v>4502</v>
      </c>
      <c r="G3527" s="183" t="s">
        <v>11100</v>
      </c>
      <c r="H3527" s="183" t="s">
        <v>14453</v>
      </c>
    </row>
    <row r="3528" spans="1:11" ht="32.4">
      <c r="A3528" s="183" t="s">
        <v>14454</v>
      </c>
      <c r="C3528" s="183">
        <v>26000</v>
      </c>
      <c r="H3528" s="694" t="s">
        <v>14455</v>
      </c>
    </row>
    <row r="3529" spans="1:11" ht="32.4">
      <c r="A3529" s="183" t="s">
        <v>14454</v>
      </c>
      <c r="E3529" s="712">
        <v>3575</v>
      </c>
      <c r="F3529" s="696">
        <v>927</v>
      </c>
      <c r="H3529" s="706" t="s">
        <v>14456</v>
      </c>
    </row>
    <row r="3530" spans="1:11">
      <c r="A3530" s="183" t="s">
        <v>14457</v>
      </c>
      <c r="E3530" s="183">
        <v>88</v>
      </c>
      <c r="F3530" s="206">
        <v>839</v>
      </c>
      <c r="G3530" s="183" t="s">
        <v>11100</v>
      </c>
      <c r="H3530" s="183" t="s">
        <v>14458</v>
      </c>
    </row>
    <row r="3531" spans="1:11">
      <c r="A3531" s="183" t="s">
        <v>14459</v>
      </c>
      <c r="E3531" s="206">
        <v>175</v>
      </c>
      <c r="F3531" s="206">
        <v>664</v>
      </c>
      <c r="G3531" s="183" t="s">
        <v>11095</v>
      </c>
      <c r="H3531" s="183" t="s">
        <v>13927</v>
      </c>
    </row>
    <row r="3532" spans="1:11">
      <c r="A3532" s="183" t="s">
        <v>14460</v>
      </c>
      <c r="E3532" s="206">
        <v>135</v>
      </c>
      <c r="F3532" s="206">
        <v>529</v>
      </c>
      <c r="G3532" s="183" t="s">
        <v>12084</v>
      </c>
      <c r="H3532" s="183" t="s">
        <v>14461</v>
      </c>
    </row>
    <row r="3533" spans="1:11">
      <c r="A3533" s="183" t="s">
        <v>14462</v>
      </c>
      <c r="C3533" s="206">
        <v>31280</v>
      </c>
      <c r="D3533" s="696"/>
      <c r="E3533" s="696"/>
      <c r="H3533" s="206" t="s">
        <v>14463</v>
      </c>
    </row>
    <row r="3534" spans="1:11" ht="48.6">
      <c r="A3534" s="183" t="s">
        <v>14464</v>
      </c>
      <c r="C3534" s="206">
        <v>1468</v>
      </c>
      <c r="F3534" s="206"/>
      <c r="G3534" s="183" t="s">
        <v>11102</v>
      </c>
      <c r="H3534" s="694" t="s">
        <v>14465</v>
      </c>
    </row>
    <row r="3535" spans="1:11">
      <c r="A3535" s="183" t="s">
        <v>10869</v>
      </c>
      <c r="E3535" s="206">
        <v>18</v>
      </c>
      <c r="F3535" s="713">
        <v>511</v>
      </c>
      <c r="G3535" s="183" t="s">
        <v>12622</v>
      </c>
      <c r="H3535" s="183" t="s">
        <v>14466</v>
      </c>
    </row>
    <row r="3536" spans="1:11">
      <c r="A3536" s="183" t="s">
        <v>10869</v>
      </c>
      <c r="E3536" s="183">
        <v>40</v>
      </c>
      <c r="F3536" s="206">
        <v>471</v>
      </c>
      <c r="G3536" s="183" t="s">
        <v>12587</v>
      </c>
      <c r="H3536" s="183" t="s">
        <v>14467</v>
      </c>
    </row>
    <row r="3537" spans="1:11">
      <c r="A3537" s="183" t="s">
        <v>14468</v>
      </c>
      <c r="C3537" s="183">
        <v>20010</v>
      </c>
      <c r="H3537" s="183" t="s">
        <v>14469</v>
      </c>
      <c r="K3537" s="183" t="s">
        <v>14276</v>
      </c>
    </row>
    <row r="3538" spans="1:11">
      <c r="A3538" s="183" t="s">
        <v>14470</v>
      </c>
      <c r="E3538" s="206">
        <v>324</v>
      </c>
      <c r="F3538" s="183">
        <v>147</v>
      </c>
      <c r="H3538" s="183" t="s">
        <v>14471</v>
      </c>
      <c r="K3538" s="183" t="s">
        <v>14276</v>
      </c>
    </row>
    <row r="3539" spans="1:11">
      <c r="A3539" s="183" t="s">
        <v>14472</v>
      </c>
      <c r="C3539" s="206">
        <v>30000</v>
      </c>
      <c r="D3539" s="696"/>
      <c r="E3539" s="696"/>
      <c r="H3539" s="206" t="s">
        <v>14473</v>
      </c>
    </row>
    <row r="3540" spans="1:11">
      <c r="A3540" s="183" t="s">
        <v>14474</v>
      </c>
      <c r="C3540" s="183">
        <v>760</v>
      </c>
      <c r="H3540" s="183" t="s">
        <v>14475</v>
      </c>
    </row>
    <row r="3541" spans="1:11">
      <c r="A3541" s="183" t="s">
        <v>14474</v>
      </c>
      <c r="C3541" s="183">
        <v>18010</v>
      </c>
      <c r="H3541" s="183" t="s">
        <v>14476</v>
      </c>
    </row>
    <row r="3542" spans="1:11">
      <c r="A3542" s="183" t="s">
        <v>14477</v>
      </c>
      <c r="D3542" s="183">
        <v>5000</v>
      </c>
      <c r="E3542" s="206"/>
      <c r="F3542" s="206">
        <v>5147</v>
      </c>
      <c r="H3542" s="183" t="s">
        <v>11515</v>
      </c>
    </row>
    <row r="3543" spans="1:11">
      <c r="A3543" s="183" t="s">
        <v>14472</v>
      </c>
      <c r="E3543" s="183">
        <v>72</v>
      </c>
      <c r="F3543" s="206">
        <v>5075</v>
      </c>
      <c r="G3543" s="183" t="s">
        <v>11100</v>
      </c>
      <c r="H3543" s="183" t="s">
        <v>14478</v>
      </c>
    </row>
    <row r="3544" spans="1:11">
      <c r="A3544" s="183" t="s">
        <v>14479</v>
      </c>
      <c r="C3544" s="206">
        <v>18000</v>
      </c>
      <c r="H3544" s="183" t="s">
        <v>14480</v>
      </c>
    </row>
    <row r="3545" spans="1:11">
      <c r="A3545" s="183" t="s">
        <v>14481</v>
      </c>
      <c r="C3545" s="183">
        <v>29575</v>
      </c>
      <c r="H3545" s="183" t="s">
        <v>14482</v>
      </c>
    </row>
    <row r="3546" spans="1:11">
      <c r="A3546" s="183" t="s">
        <v>14481</v>
      </c>
      <c r="C3546" s="713">
        <v>18000</v>
      </c>
      <c r="D3546" s="206"/>
      <c r="H3546" s="183" t="s">
        <v>14483</v>
      </c>
    </row>
    <row r="3547" spans="1:11">
      <c r="A3547" s="183" t="s">
        <v>14484</v>
      </c>
      <c r="C3547" s="713">
        <v>33280</v>
      </c>
      <c r="H3547" s="183" t="s">
        <v>14485</v>
      </c>
    </row>
    <row r="3548" spans="1:11">
      <c r="A3548" s="183" t="s">
        <v>14486</v>
      </c>
      <c r="E3548" s="206">
        <v>120</v>
      </c>
      <c r="F3548" s="206">
        <v>4955</v>
      </c>
      <c r="G3548" s="183" t="s">
        <v>14487</v>
      </c>
      <c r="H3548" s="183" t="s">
        <v>14488</v>
      </c>
    </row>
    <row r="3549" spans="1:11">
      <c r="A3549" s="183" t="s">
        <v>14489</v>
      </c>
      <c r="E3549" s="206">
        <v>275</v>
      </c>
      <c r="F3549" s="206">
        <v>4680</v>
      </c>
      <c r="G3549" s="183" t="s">
        <v>12084</v>
      </c>
      <c r="H3549" s="183" t="s">
        <v>14490</v>
      </c>
    </row>
    <row r="3550" spans="1:11">
      <c r="A3550" s="183" t="s">
        <v>14491</v>
      </c>
      <c r="E3550" s="696">
        <v>290</v>
      </c>
      <c r="F3550" s="206">
        <v>4390</v>
      </c>
      <c r="G3550" s="183" t="s">
        <v>11095</v>
      </c>
      <c r="H3550" s="183" t="s">
        <v>13987</v>
      </c>
    </row>
    <row r="3551" spans="1:11">
      <c r="A3551" s="183" t="s">
        <v>14492</v>
      </c>
      <c r="E3551" s="183">
        <v>74</v>
      </c>
      <c r="F3551" s="206">
        <v>4316</v>
      </c>
      <c r="G3551" s="183" t="s">
        <v>11100</v>
      </c>
      <c r="H3551" s="183" t="s">
        <v>14493</v>
      </c>
    </row>
    <row r="3552" spans="1:11">
      <c r="A3552" s="183" t="s">
        <v>14494</v>
      </c>
      <c r="E3552" s="206">
        <v>120</v>
      </c>
      <c r="F3552" s="206">
        <v>4196</v>
      </c>
      <c r="G3552" s="183" t="s">
        <v>14425</v>
      </c>
      <c r="H3552" s="183" t="s">
        <v>14345</v>
      </c>
    </row>
    <row r="3553" spans="1:11">
      <c r="A3553" s="183" t="s">
        <v>14495</v>
      </c>
      <c r="C3553" s="183">
        <v>19416</v>
      </c>
      <c r="H3553" s="183" t="s">
        <v>14496</v>
      </c>
    </row>
    <row r="3554" spans="1:11" ht="48.6">
      <c r="A3554" s="183" t="s">
        <v>14497</v>
      </c>
      <c r="C3554" s="206">
        <v>1468</v>
      </c>
      <c r="F3554" s="206"/>
      <c r="G3554" s="183" t="s">
        <v>12091</v>
      </c>
      <c r="H3554" s="694" t="s">
        <v>14498</v>
      </c>
    </row>
    <row r="3555" spans="1:11">
      <c r="A3555" s="183" t="s">
        <v>14499</v>
      </c>
      <c r="C3555" s="713">
        <v>10000</v>
      </c>
      <c r="H3555" s="183" t="s">
        <v>14500</v>
      </c>
    </row>
    <row r="3556" spans="1:11">
      <c r="A3556" s="183" t="s">
        <v>14501</v>
      </c>
      <c r="C3556" s="183">
        <v>20010</v>
      </c>
      <c r="H3556" s="183" t="s">
        <v>14502</v>
      </c>
      <c r="K3556" s="183" t="s">
        <v>14276</v>
      </c>
    </row>
    <row r="3557" spans="1:11">
      <c r="A3557" s="183" t="s">
        <v>14503</v>
      </c>
      <c r="C3557" s="206">
        <v>12000</v>
      </c>
      <c r="H3557" s="183" t="s">
        <v>14504</v>
      </c>
    </row>
    <row r="3558" spans="1:11">
      <c r="A3558" s="183" t="s">
        <v>14505</v>
      </c>
      <c r="C3558" s="183">
        <v>29575</v>
      </c>
      <c r="H3558" s="183" t="s">
        <v>14506</v>
      </c>
    </row>
    <row r="3559" spans="1:11">
      <c r="A3559" s="183" t="s">
        <v>14507</v>
      </c>
      <c r="C3559" s="713">
        <v>31280</v>
      </c>
      <c r="D3559" s="714">
        <v>30000</v>
      </c>
      <c r="H3559" s="183" t="s">
        <v>14508</v>
      </c>
    </row>
    <row r="3560" spans="1:11">
      <c r="A3560" s="183" t="s">
        <v>14509</v>
      </c>
      <c r="E3560" s="206">
        <v>199</v>
      </c>
      <c r="F3560" s="206">
        <v>3997</v>
      </c>
      <c r="G3560" s="206" t="s">
        <v>12097</v>
      </c>
      <c r="H3560" s="183" t="s">
        <v>14510</v>
      </c>
    </row>
    <row r="3561" spans="1:11">
      <c r="A3561" s="183" t="s">
        <v>14509</v>
      </c>
      <c r="E3561" s="183">
        <v>60</v>
      </c>
      <c r="F3561" s="206">
        <v>3937</v>
      </c>
      <c r="G3561" s="183" t="s">
        <v>11100</v>
      </c>
      <c r="H3561" s="183" t="s">
        <v>14511</v>
      </c>
    </row>
    <row r="3562" spans="1:11">
      <c r="A3562" s="183" t="s">
        <v>14512</v>
      </c>
      <c r="C3562" s="713">
        <v>30000</v>
      </c>
      <c r="D3562" s="715"/>
      <c r="H3562" s="183" t="s">
        <v>14513</v>
      </c>
    </row>
    <row r="3563" spans="1:11">
      <c r="A3563" s="183" t="s">
        <v>14514</v>
      </c>
      <c r="E3563" s="206">
        <v>18</v>
      </c>
      <c r="F3563" s="206">
        <v>3919</v>
      </c>
      <c r="G3563" s="183" t="s">
        <v>11114</v>
      </c>
      <c r="H3563" s="183" t="s">
        <v>14515</v>
      </c>
    </row>
    <row r="3564" spans="1:11">
      <c r="A3564" s="183" t="s">
        <v>14516</v>
      </c>
      <c r="E3564" s="183">
        <v>40</v>
      </c>
      <c r="F3564" s="206">
        <v>3879</v>
      </c>
      <c r="G3564" s="183" t="s">
        <v>11095</v>
      </c>
      <c r="H3564" s="183" t="s">
        <v>14517</v>
      </c>
    </row>
    <row r="3565" spans="1:11">
      <c r="A3565" s="183" t="s">
        <v>14518</v>
      </c>
      <c r="C3565" s="183">
        <v>557</v>
      </c>
      <c r="H3565" s="183" t="s">
        <v>14519</v>
      </c>
    </row>
    <row r="3566" spans="1:11" ht="48.6">
      <c r="A3566" s="183" t="s">
        <v>14520</v>
      </c>
      <c r="C3566" s="206">
        <v>1468</v>
      </c>
      <c r="F3566" s="206"/>
      <c r="G3566" s="183" t="s">
        <v>11102</v>
      </c>
      <c r="H3566" s="694" t="s">
        <v>14521</v>
      </c>
    </row>
    <row r="3567" spans="1:11">
      <c r="A3567" s="183" t="s">
        <v>14522</v>
      </c>
      <c r="B3567" s="696">
        <v>100000</v>
      </c>
    </row>
    <row r="3568" spans="1:11">
      <c r="A3568" s="183" t="s">
        <v>14523</v>
      </c>
      <c r="C3568" s="696">
        <v>20010</v>
      </c>
      <c r="H3568" s="183" t="s">
        <v>14524</v>
      </c>
      <c r="K3568" s="183" t="s">
        <v>14276</v>
      </c>
    </row>
    <row r="3569" spans="1:11">
      <c r="A3569" s="183" t="s">
        <v>14525</v>
      </c>
      <c r="C3569" s="696">
        <v>29575</v>
      </c>
      <c r="H3569" s="183" t="s">
        <v>14526</v>
      </c>
    </row>
    <row r="3570" spans="1:11">
      <c r="A3570" s="183" t="s">
        <v>14525</v>
      </c>
      <c r="C3570" s="696">
        <v>26000</v>
      </c>
      <c r="H3570" s="183" t="s">
        <v>14527</v>
      </c>
    </row>
    <row r="3571" spans="1:11">
      <c r="A3571" s="183" t="s">
        <v>14525</v>
      </c>
      <c r="C3571" s="712">
        <v>24415</v>
      </c>
      <c r="D3571" s="715">
        <v>36865</v>
      </c>
      <c r="E3571" s="696"/>
      <c r="H3571" s="183" t="s">
        <v>14528</v>
      </c>
    </row>
    <row r="3572" spans="1:11">
      <c r="A3572" s="183" t="s">
        <v>14529</v>
      </c>
      <c r="E3572" s="183">
        <v>70</v>
      </c>
      <c r="F3572" s="206">
        <v>3809</v>
      </c>
      <c r="G3572" s="183" t="s">
        <v>11095</v>
      </c>
      <c r="H3572" s="183" t="s">
        <v>14530</v>
      </c>
    </row>
    <row r="3573" spans="1:11" ht="64.8">
      <c r="A3573" s="183" t="s">
        <v>14531</v>
      </c>
      <c r="E3573" s="206">
        <v>551</v>
      </c>
      <c r="F3573" s="206">
        <v>3258</v>
      </c>
      <c r="G3573" s="183" t="s">
        <v>14347</v>
      </c>
      <c r="H3573" s="694" t="s">
        <v>14532</v>
      </c>
    </row>
    <row r="3574" spans="1:11">
      <c r="A3574" s="183" t="s">
        <v>14533</v>
      </c>
      <c r="C3574" s="183">
        <v>11206</v>
      </c>
      <c r="H3574" s="183" t="s">
        <v>14534</v>
      </c>
    </row>
    <row r="3575" spans="1:11">
      <c r="A3575" s="183" t="s">
        <v>14533</v>
      </c>
      <c r="E3575" s="206">
        <v>69</v>
      </c>
      <c r="F3575" s="206">
        <v>3189</v>
      </c>
      <c r="G3575" s="183" t="s">
        <v>14487</v>
      </c>
      <c r="H3575" s="183" t="s">
        <v>14535</v>
      </c>
    </row>
    <row r="3576" spans="1:11">
      <c r="A3576" s="183" t="s">
        <v>14536</v>
      </c>
      <c r="E3576" s="183">
        <v>196</v>
      </c>
      <c r="F3576" s="206">
        <v>2993</v>
      </c>
      <c r="G3576" s="183" t="s">
        <v>14347</v>
      </c>
      <c r="H3576" s="183" t="s">
        <v>14537</v>
      </c>
    </row>
    <row r="3577" spans="1:11" ht="48.6">
      <c r="A3577" s="183" t="s">
        <v>14538</v>
      </c>
      <c r="C3577" s="206">
        <v>1468</v>
      </c>
      <c r="F3577" s="206"/>
      <c r="G3577" s="183" t="s">
        <v>12091</v>
      </c>
      <c r="H3577" s="694" t="s">
        <v>14539</v>
      </c>
    </row>
    <row r="3578" spans="1:11">
      <c r="A3578" s="183" t="s">
        <v>14540</v>
      </c>
      <c r="C3578" s="183">
        <v>3366</v>
      </c>
      <c r="H3578" s="183" t="s">
        <v>14541</v>
      </c>
    </row>
    <row r="3579" spans="1:11">
      <c r="A3579" s="183" t="s">
        <v>14542</v>
      </c>
      <c r="C3579" s="183">
        <v>40030</v>
      </c>
      <c r="H3579" s="183" t="s">
        <v>14543</v>
      </c>
    </row>
    <row r="3580" spans="1:11">
      <c r="A3580" s="183" t="s">
        <v>14544</v>
      </c>
      <c r="E3580" s="183">
        <v>588</v>
      </c>
      <c r="F3580" s="206">
        <v>2405</v>
      </c>
      <c r="G3580" s="183" t="s">
        <v>11100</v>
      </c>
      <c r="H3580" s="183" t="s">
        <v>14545</v>
      </c>
    </row>
    <row r="3581" spans="1:11">
      <c r="E3581" s="206"/>
      <c r="F3581" s="206"/>
      <c r="H3581" s="696" t="s">
        <v>14284</v>
      </c>
    </row>
    <row r="3582" spans="1:11">
      <c r="A3582" s="183" t="s">
        <v>14546</v>
      </c>
      <c r="C3582" s="206">
        <v>20010</v>
      </c>
      <c r="H3582" s="183" t="s">
        <v>14547</v>
      </c>
      <c r="K3582" s="183" t="s">
        <v>14276</v>
      </c>
    </row>
    <row r="3583" spans="1:11">
      <c r="A3583" s="183" t="s">
        <v>14548</v>
      </c>
      <c r="E3583" s="206">
        <v>185</v>
      </c>
      <c r="F3583" s="206">
        <v>2220</v>
      </c>
      <c r="G3583" s="206" t="s">
        <v>13054</v>
      </c>
      <c r="H3583" s="183" t="s">
        <v>14549</v>
      </c>
    </row>
    <row r="3584" spans="1:11">
      <c r="A3584" s="183" t="s">
        <v>14550</v>
      </c>
      <c r="E3584" s="183">
        <v>44</v>
      </c>
      <c r="F3584" s="206">
        <v>2176</v>
      </c>
      <c r="G3584" s="183" t="s">
        <v>11094</v>
      </c>
      <c r="H3584" s="183" t="s">
        <v>14551</v>
      </c>
    </row>
    <row r="3585" spans="1:8">
      <c r="E3585" s="206"/>
      <c r="F3585" s="206"/>
      <c r="H3585" s="696" t="s">
        <v>14552</v>
      </c>
    </row>
    <row r="3586" spans="1:8">
      <c r="A3586" s="183" t="s">
        <v>14553</v>
      </c>
      <c r="E3586" s="183">
        <v>120</v>
      </c>
      <c r="F3586" s="206">
        <v>2056</v>
      </c>
      <c r="G3586" s="183" t="s">
        <v>14364</v>
      </c>
      <c r="H3586" s="183" t="s">
        <v>14554</v>
      </c>
    </row>
    <row r="3587" spans="1:8">
      <c r="A3587" s="183" t="s">
        <v>14553</v>
      </c>
      <c r="E3587" s="183">
        <v>110</v>
      </c>
      <c r="F3587" s="206">
        <v>1946</v>
      </c>
      <c r="G3587" s="183" t="s">
        <v>14364</v>
      </c>
      <c r="H3587" s="183" t="s">
        <v>14530</v>
      </c>
    </row>
    <row r="3588" spans="1:8">
      <c r="A3588" s="183" t="s">
        <v>14555</v>
      </c>
      <c r="E3588" s="183">
        <v>215</v>
      </c>
      <c r="F3588" s="206">
        <v>1731</v>
      </c>
      <c r="G3588" s="183" t="s">
        <v>11095</v>
      </c>
      <c r="H3588" s="183" t="s">
        <v>14556</v>
      </c>
    </row>
    <row r="3589" spans="1:8">
      <c r="A3589" s="183" t="s">
        <v>14555</v>
      </c>
      <c r="E3589" s="183">
        <v>220</v>
      </c>
      <c r="F3589" s="206">
        <v>1511</v>
      </c>
      <c r="G3589" s="183" t="s">
        <v>12587</v>
      </c>
      <c r="H3589" s="183" t="s">
        <v>14557</v>
      </c>
    </row>
    <row r="3590" spans="1:8">
      <c r="A3590" s="183" t="s">
        <v>14558</v>
      </c>
      <c r="C3590" s="206">
        <v>36000</v>
      </c>
      <c r="H3590" s="183" t="s">
        <v>14559</v>
      </c>
    </row>
    <row r="3591" spans="1:8">
      <c r="A3591" s="183" t="s">
        <v>14560</v>
      </c>
      <c r="C3591" s="183">
        <v>29575</v>
      </c>
      <c r="H3591" s="183" t="s">
        <v>14561</v>
      </c>
    </row>
    <row r="3592" spans="1:8">
      <c r="A3592" s="183" t="s">
        <v>14560</v>
      </c>
      <c r="C3592" s="713">
        <v>36865</v>
      </c>
      <c r="D3592" s="715"/>
      <c r="E3592" s="696"/>
      <c r="H3592" s="183" t="s">
        <v>14562</v>
      </c>
    </row>
    <row r="3593" spans="1:8">
      <c r="C3593" s="712">
        <v>61280</v>
      </c>
      <c r="D3593" s="715"/>
      <c r="E3593" s="696"/>
      <c r="H3593" s="696" t="s">
        <v>14563</v>
      </c>
    </row>
    <row r="3594" spans="1:8">
      <c r="A3594" s="183" t="s">
        <v>14560</v>
      </c>
      <c r="C3594" s="183">
        <v>400</v>
      </c>
      <c r="H3594" s="183" t="s">
        <v>14564</v>
      </c>
    </row>
    <row r="3595" spans="1:8">
      <c r="A3595" s="183" t="s">
        <v>14560</v>
      </c>
      <c r="C3595" s="183">
        <v>16957</v>
      </c>
      <c r="H3595" s="183" t="s">
        <v>14565</v>
      </c>
    </row>
    <row r="3596" spans="1:8">
      <c r="A3596" s="183" t="s">
        <v>14566</v>
      </c>
      <c r="C3596" s="183">
        <v>101010</v>
      </c>
      <c r="H3596" s="183" t="s">
        <v>14567</v>
      </c>
    </row>
    <row r="3597" spans="1:8">
      <c r="A3597" s="183" t="s">
        <v>14568</v>
      </c>
      <c r="E3597" s="183">
        <v>160</v>
      </c>
      <c r="F3597" s="206">
        <v>1351</v>
      </c>
      <c r="G3597" s="183" t="s">
        <v>14347</v>
      </c>
      <c r="H3597" s="183" t="s">
        <v>14569</v>
      </c>
    </row>
    <row r="3598" spans="1:8">
      <c r="A3598" s="183" t="s">
        <v>14570</v>
      </c>
      <c r="C3598" s="713"/>
      <c r="D3598" s="714"/>
      <c r="E3598" s="183">
        <v>610</v>
      </c>
      <c r="F3598" s="183">
        <v>741</v>
      </c>
      <c r="H3598" s="183" t="s">
        <v>14571</v>
      </c>
    </row>
    <row r="3599" spans="1:8">
      <c r="E3599" s="206"/>
      <c r="F3599" s="206"/>
      <c r="H3599" s="696" t="s">
        <v>14284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14572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opLeftCell="A158" workbookViewId="0">
      <selection activeCell="B165" sqref="B165"/>
    </sheetView>
  </sheetViews>
  <sheetFormatPr defaultColWidth="8.88671875" defaultRowHeight="16.2"/>
  <cols>
    <col min="1" max="1" width="12.21875" style="183" customWidth="1"/>
    <col min="2" max="5" width="8.88671875" style="183"/>
    <col min="6" max="6" width="9.44140625" style="183" bestFit="1" customWidth="1"/>
    <col min="7" max="7" width="8.88671875" style="183"/>
    <col min="8" max="8" width="47.21875" style="183" customWidth="1"/>
    <col min="9" max="9" width="8.88671875" style="183"/>
    <col min="10" max="10" width="16.44140625" style="183" bestFit="1" customWidth="1"/>
    <col min="11" max="16384" width="8.88671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 ht="16.2" customHeight="1">
      <c r="A2" s="717" t="s">
        <v>8875</v>
      </c>
      <c r="B2" s="717">
        <v>70</v>
      </c>
      <c r="C2" s="717" t="s">
        <v>12186</v>
      </c>
      <c r="D2" s="717" t="s">
        <v>14579</v>
      </c>
    </row>
    <row r="3" spans="1:4" ht="16.2" customHeight="1">
      <c r="A3" s="717" t="s">
        <v>8875</v>
      </c>
      <c r="B3" s="717">
        <v>70</v>
      </c>
      <c r="C3" s="717" t="s">
        <v>12186</v>
      </c>
      <c r="D3" s="717" t="s">
        <v>14579</v>
      </c>
    </row>
    <row r="4" spans="1:4" ht="16.2" customHeight="1">
      <c r="A4" s="717" t="s">
        <v>8875</v>
      </c>
      <c r="B4" s="717">
        <v>195</v>
      </c>
      <c r="C4" s="717" t="s">
        <v>12186</v>
      </c>
      <c r="D4" s="717" t="s">
        <v>14584</v>
      </c>
    </row>
    <row r="5" spans="1:4" ht="16.2" customHeight="1">
      <c r="A5" s="717" t="s">
        <v>8875</v>
      </c>
      <c r="B5" s="717">
        <v>190</v>
      </c>
      <c r="C5" s="717" t="s">
        <v>12186</v>
      </c>
      <c r="D5" s="717" t="s">
        <v>14584</v>
      </c>
    </row>
    <row r="6" spans="1:4" ht="16.2" customHeight="1">
      <c r="A6" s="717" t="s">
        <v>8889</v>
      </c>
      <c r="B6" s="717">
        <v>365</v>
      </c>
      <c r="C6" s="717" t="s">
        <v>12186</v>
      </c>
      <c r="D6" s="717" t="s">
        <v>14587</v>
      </c>
    </row>
    <row r="7" spans="1:4" ht="16.2" customHeight="1">
      <c r="A7" s="717" t="s">
        <v>8889</v>
      </c>
      <c r="B7" s="717">
        <v>110</v>
      </c>
      <c r="C7" s="717" t="s">
        <v>12186</v>
      </c>
      <c r="D7" s="717" t="s">
        <v>14587</v>
      </c>
    </row>
    <row r="8" spans="1:4" ht="16.2" customHeight="1">
      <c r="A8" s="717" t="s">
        <v>14605</v>
      </c>
      <c r="B8" s="717">
        <v>32</v>
      </c>
      <c r="C8" s="717" t="s">
        <v>12186</v>
      </c>
      <c r="D8" s="717" t="s">
        <v>14583</v>
      </c>
    </row>
    <row r="9" spans="1:4" ht="16.2" customHeight="1">
      <c r="A9" s="717" t="s">
        <v>8931</v>
      </c>
      <c r="B9" s="717">
        <v>130</v>
      </c>
      <c r="C9" s="717" t="s">
        <v>12186</v>
      </c>
      <c r="D9" s="717" t="s">
        <v>14578</v>
      </c>
    </row>
    <row r="10" spans="1:4" ht="16.2" customHeight="1">
      <c r="A10" s="717" t="s">
        <v>8931</v>
      </c>
      <c r="B10" s="717">
        <v>115</v>
      </c>
      <c r="C10" s="717" t="s">
        <v>14364</v>
      </c>
      <c r="D10" s="717" t="s">
        <v>14578</v>
      </c>
    </row>
    <row r="11" spans="1:4" ht="16.2" customHeight="1">
      <c r="A11" s="717" t="s">
        <v>14609</v>
      </c>
      <c r="B11" s="717">
        <v>120</v>
      </c>
      <c r="C11" s="717" t="s">
        <v>12186</v>
      </c>
      <c r="D11" s="717" t="s">
        <v>14578</v>
      </c>
    </row>
    <row r="12" spans="1:4" ht="16.2" customHeight="1">
      <c r="A12" s="717" t="s">
        <v>14609</v>
      </c>
      <c r="B12" s="717">
        <v>16</v>
      </c>
      <c r="C12" s="717" t="s">
        <v>12186</v>
      </c>
      <c r="D12" s="717" t="s">
        <v>14578</v>
      </c>
    </row>
    <row r="13" spans="1:4" ht="16.2" customHeight="1">
      <c r="A13" s="717" t="s">
        <v>8959</v>
      </c>
      <c r="B13" s="717">
        <v>100</v>
      </c>
      <c r="C13" s="717" t="s">
        <v>12186</v>
      </c>
      <c r="D13" s="717" t="s">
        <v>14577</v>
      </c>
    </row>
    <row r="14" spans="1:4" ht="16.2" customHeight="1">
      <c r="A14" s="717" t="s">
        <v>14630</v>
      </c>
      <c r="B14" s="717">
        <v>110</v>
      </c>
      <c r="C14" s="717" t="s">
        <v>12186</v>
      </c>
      <c r="D14" s="717" t="s">
        <v>14261</v>
      </c>
    </row>
    <row r="15" spans="1:4" ht="16.2" customHeight="1">
      <c r="A15" s="717" t="s">
        <v>14631</v>
      </c>
      <c r="B15" s="717">
        <v>140</v>
      </c>
      <c r="C15" s="717" t="s">
        <v>11095</v>
      </c>
      <c r="D15" s="717" t="s">
        <v>14580</v>
      </c>
    </row>
    <row r="16" spans="1:4" ht="16.2" customHeight="1">
      <c r="A16" s="717" t="s">
        <v>14635</v>
      </c>
      <c r="B16" s="717">
        <v>500</v>
      </c>
      <c r="C16" s="717" t="s">
        <v>14364</v>
      </c>
      <c r="D16" s="717" t="s">
        <v>14636</v>
      </c>
    </row>
    <row r="17" spans="1:4" ht="16.2" customHeight="1">
      <c r="A17" s="717" t="s">
        <v>14635</v>
      </c>
      <c r="B17" s="717">
        <v>500</v>
      </c>
      <c r="C17" s="717" t="s">
        <v>11095</v>
      </c>
      <c r="D17" s="717" t="s">
        <v>11096</v>
      </c>
    </row>
    <row r="18" spans="1:4" ht="16.2" customHeight="1">
      <c r="A18" s="717" t="s">
        <v>10773</v>
      </c>
      <c r="B18" s="717">
        <v>100</v>
      </c>
      <c r="C18" s="717" t="s">
        <v>11095</v>
      </c>
      <c r="D18" s="717" t="s">
        <v>14577</v>
      </c>
    </row>
    <row r="19" spans="1:4" ht="16.2" customHeight="1">
      <c r="A19" s="717" t="s">
        <v>14645</v>
      </c>
      <c r="B19" s="717">
        <v>275</v>
      </c>
      <c r="C19" s="717" t="s">
        <v>12186</v>
      </c>
      <c r="D19" s="717" t="s">
        <v>14646</v>
      </c>
    </row>
    <row r="20" spans="1:4" ht="16.2" customHeight="1">
      <c r="A20" s="717" t="s">
        <v>14645</v>
      </c>
      <c r="B20" s="717">
        <v>275</v>
      </c>
      <c r="C20" s="717" t="s">
        <v>11095</v>
      </c>
      <c r="D20" s="717" t="s">
        <v>14646</v>
      </c>
    </row>
    <row r="21" spans="1:4" ht="16.2" customHeight="1">
      <c r="A21" s="717" t="s">
        <v>14302</v>
      </c>
      <c r="B21" s="717">
        <v>325</v>
      </c>
      <c r="C21" s="717" t="s">
        <v>12186</v>
      </c>
      <c r="D21" s="717" t="s">
        <v>14303</v>
      </c>
    </row>
    <row r="22" spans="1:4" ht="16.2" customHeight="1">
      <c r="A22" s="717" t="s">
        <v>14302</v>
      </c>
      <c r="B22" s="717">
        <v>285</v>
      </c>
      <c r="C22" s="717" t="s">
        <v>11095</v>
      </c>
      <c r="D22" s="717" t="s">
        <v>14303</v>
      </c>
    </row>
    <row r="23" spans="1:4" ht="16.2" customHeight="1">
      <c r="A23" s="717" t="s">
        <v>11101</v>
      </c>
      <c r="B23" s="717">
        <v>32</v>
      </c>
      <c r="C23" s="717" t="s">
        <v>12186</v>
      </c>
      <c r="D23" s="717" t="s">
        <v>14641</v>
      </c>
    </row>
    <row r="24" spans="1:4" ht="16.2" customHeight="1">
      <c r="A24" s="717" t="s">
        <v>14654</v>
      </c>
      <c r="B24" s="717">
        <v>100</v>
      </c>
      <c r="C24" s="717" t="s">
        <v>11095</v>
      </c>
      <c r="D24" s="717" t="s">
        <v>11113</v>
      </c>
    </row>
    <row r="25" spans="1:4" ht="16.2" customHeight="1">
      <c r="A25" s="717" t="s">
        <v>11124</v>
      </c>
      <c r="B25" s="717">
        <v>100</v>
      </c>
      <c r="C25" s="717" t="s">
        <v>11095</v>
      </c>
      <c r="D25" s="717" t="s">
        <v>14660</v>
      </c>
    </row>
    <row r="26" spans="1:4" ht="16.2" customHeight="1">
      <c r="A26" s="717" t="s">
        <v>11130</v>
      </c>
      <c r="B26" s="717">
        <v>260</v>
      </c>
      <c r="C26" s="717" t="s">
        <v>11095</v>
      </c>
      <c r="D26" s="717" t="s">
        <v>11131</v>
      </c>
    </row>
    <row r="27" spans="1:4" ht="16.2" customHeight="1">
      <c r="A27" s="717" t="s">
        <v>11130</v>
      </c>
      <c r="B27" s="717">
        <v>270</v>
      </c>
      <c r="C27" s="717" t="s">
        <v>11095</v>
      </c>
      <c r="D27" s="717" t="s">
        <v>11131</v>
      </c>
    </row>
    <row r="28" spans="1:4" ht="16.2" customHeight="1">
      <c r="A28" s="717" t="s">
        <v>14384</v>
      </c>
      <c r="B28" s="717">
        <v>430</v>
      </c>
      <c r="C28" s="717" t="s">
        <v>12186</v>
      </c>
      <c r="D28" s="717" t="s">
        <v>14582</v>
      </c>
    </row>
    <row r="29" spans="1:4" ht="16.2" customHeight="1">
      <c r="A29" s="717" t="s">
        <v>14384</v>
      </c>
      <c r="B29" s="717">
        <v>410</v>
      </c>
      <c r="C29" s="717" t="s">
        <v>11095</v>
      </c>
      <c r="D29" s="717" t="s">
        <v>14387</v>
      </c>
    </row>
    <row r="30" spans="1:4" ht="16.2" customHeight="1">
      <c r="A30" s="717" t="s">
        <v>11146</v>
      </c>
      <c r="B30" s="717">
        <v>680</v>
      </c>
      <c r="C30" s="717" t="s">
        <v>14364</v>
      </c>
      <c r="D30" s="717" t="s">
        <v>11147</v>
      </c>
    </row>
    <row r="31" spans="1:4" ht="16.2" customHeight="1">
      <c r="A31" s="717" t="s">
        <v>11146</v>
      </c>
      <c r="B31" s="717">
        <v>620</v>
      </c>
      <c r="C31" s="717" t="s">
        <v>11095</v>
      </c>
      <c r="D31" s="717" t="s">
        <v>11148</v>
      </c>
    </row>
    <row r="32" spans="1:4" ht="16.2" customHeight="1">
      <c r="A32" s="717" t="s">
        <v>10939</v>
      </c>
      <c r="B32" s="717">
        <v>100</v>
      </c>
      <c r="C32" s="717" t="s">
        <v>11095</v>
      </c>
      <c r="D32" s="717" t="s">
        <v>14675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2" customHeight="1">
      <c r="A34" s="717" t="s">
        <v>14590</v>
      </c>
      <c r="B34" s="717">
        <v>1458</v>
      </c>
      <c r="C34" s="717" t="s">
        <v>12231</v>
      </c>
      <c r="D34" s="717" t="s">
        <v>14591</v>
      </c>
    </row>
    <row r="35" spans="1:4" s="717" customFormat="1" ht="16.2" customHeight="1">
      <c r="A35" s="717" t="s">
        <v>14605</v>
      </c>
      <c r="B35" s="717">
        <v>1458</v>
      </c>
      <c r="C35" s="717" t="s">
        <v>12231</v>
      </c>
      <c r="D35" s="717" t="s">
        <v>14606</v>
      </c>
    </row>
    <row r="36" spans="1:4" s="717" customFormat="1" ht="16.2" customHeight="1">
      <c r="A36" s="717" t="s">
        <v>14610</v>
      </c>
      <c r="B36" s="717">
        <v>1458</v>
      </c>
      <c r="C36" s="717" t="s">
        <v>12231</v>
      </c>
      <c r="D36" s="717" t="s">
        <v>14611</v>
      </c>
    </row>
    <row r="37" spans="1:4" s="717" customFormat="1" ht="16.2" customHeight="1">
      <c r="A37" s="717" t="s">
        <v>8956</v>
      </c>
      <c r="C37" s="717" t="s">
        <v>14576</v>
      </c>
      <c r="D37" s="718" t="s">
        <v>14676</v>
      </c>
    </row>
    <row r="38" spans="1:4" s="717" customFormat="1" ht="16.2" customHeight="1">
      <c r="A38" s="481" t="s">
        <v>14632</v>
      </c>
      <c r="C38" s="717" t="s">
        <v>11102</v>
      </c>
      <c r="D38" s="718" t="s">
        <v>14677</v>
      </c>
    </row>
    <row r="39" spans="1:4" s="717" customFormat="1" ht="16.2" customHeight="1">
      <c r="A39" s="717" t="s">
        <v>14643</v>
      </c>
      <c r="C39" s="717" t="s">
        <v>11102</v>
      </c>
      <c r="D39" s="718" t="s">
        <v>14678</v>
      </c>
    </row>
    <row r="40" spans="1:4" s="717" customFormat="1" ht="16.2" customHeight="1">
      <c r="A40" s="717" t="s">
        <v>11108</v>
      </c>
      <c r="C40" s="717" t="s">
        <v>11102</v>
      </c>
      <c r="D40" s="718" t="s">
        <v>14679</v>
      </c>
    </row>
    <row r="41" spans="1:4" s="717" customFormat="1" ht="16.2" customHeight="1">
      <c r="A41" s="717" t="s">
        <v>14651</v>
      </c>
      <c r="C41" s="717" t="s">
        <v>11102</v>
      </c>
      <c r="D41" s="718" t="s">
        <v>14680</v>
      </c>
    </row>
    <row r="42" spans="1:4" s="717" customFormat="1" ht="16.2" customHeight="1">
      <c r="A42" s="717" t="s">
        <v>14657</v>
      </c>
      <c r="C42" s="717" t="s">
        <v>11102</v>
      </c>
      <c r="D42" s="718" t="s">
        <v>14339</v>
      </c>
    </row>
    <row r="43" spans="1:4" s="717" customFormat="1" ht="16.2" customHeight="1">
      <c r="A43" s="717" t="s">
        <v>14371</v>
      </c>
      <c r="C43" s="717" t="s">
        <v>14665</v>
      </c>
      <c r="D43" s="718" t="s">
        <v>14372</v>
      </c>
    </row>
    <row r="44" spans="1:4" s="717" customFormat="1" ht="16.2" customHeight="1">
      <c r="A44" s="717" t="s">
        <v>10868</v>
      </c>
      <c r="C44" s="717" t="s">
        <v>14665</v>
      </c>
      <c r="D44" s="718" t="s">
        <v>11144</v>
      </c>
    </row>
    <row r="45" spans="1:4" s="717" customFormat="1" ht="16.2" customHeight="1">
      <c r="A45" s="717" t="s">
        <v>14423</v>
      </c>
      <c r="C45" s="717" t="s">
        <v>11102</v>
      </c>
      <c r="D45" s="718" t="s">
        <v>14673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2" customHeight="1">
      <c r="A47" s="717" t="s">
        <v>14592</v>
      </c>
      <c r="B47" s="717">
        <v>189</v>
      </c>
      <c r="C47" s="717" t="s">
        <v>12325</v>
      </c>
      <c r="D47" s="717" t="s">
        <v>14593</v>
      </c>
    </row>
    <row r="48" spans="1:4" s="717" customFormat="1" ht="16.2" customHeight="1">
      <c r="A48" s="717" t="s">
        <v>8942</v>
      </c>
      <c r="B48" s="717">
        <v>168</v>
      </c>
      <c r="C48" s="717" t="s">
        <v>12325</v>
      </c>
      <c r="D48" s="717" t="s">
        <v>14614</v>
      </c>
    </row>
    <row r="49" spans="1:4" s="717" customFormat="1" ht="16.2" customHeight="1">
      <c r="A49" s="717" t="s">
        <v>14638</v>
      </c>
      <c r="B49" s="817">
        <v>178</v>
      </c>
      <c r="C49" s="717" t="s">
        <v>12325</v>
      </c>
      <c r="D49" s="717" t="s">
        <v>14278</v>
      </c>
    </row>
    <row r="50" spans="1:4" s="717" customFormat="1" ht="16.2" customHeight="1">
      <c r="A50" s="717" t="s">
        <v>11108</v>
      </c>
      <c r="B50" s="717">
        <v>178</v>
      </c>
      <c r="C50" s="717" t="s">
        <v>12325</v>
      </c>
      <c r="D50" s="717" t="s">
        <v>14647</v>
      </c>
    </row>
    <row r="51" spans="1:4" s="717" customFormat="1" ht="16.2" customHeight="1">
      <c r="A51" s="717" t="s">
        <v>14342</v>
      </c>
      <c r="B51" s="717">
        <v>189</v>
      </c>
      <c r="C51" s="717" t="s">
        <v>11098</v>
      </c>
      <c r="D51" s="717" t="s">
        <v>14658</v>
      </c>
    </row>
    <row r="52" spans="1:4" s="717" customFormat="1" ht="16.2" customHeight="1">
      <c r="A52" s="717" t="s">
        <v>14670</v>
      </c>
      <c r="B52" s="717">
        <v>178</v>
      </c>
      <c r="C52" s="717" t="s">
        <v>11098</v>
      </c>
      <c r="D52" s="717" t="s">
        <v>14407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2" customHeight="1">
      <c r="A54" s="717" t="s">
        <v>14603</v>
      </c>
      <c r="B54" s="717">
        <v>125</v>
      </c>
      <c r="C54" s="717" t="s">
        <v>12276</v>
      </c>
      <c r="D54" s="717" t="s">
        <v>14604</v>
      </c>
    </row>
    <row r="55" spans="1:4" s="717" customFormat="1" ht="16.2" customHeight="1">
      <c r="A55" s="717" t="s">
        <v>8956</v>
      </c>
      <c r="B55" s="717">
        <v>140</v>
      </c>
      <c r="C55" s="717" t="s">
        <v>14323</v>
      </c>
      <c r="D55" s="717" t="s">
        <v>14620</v>
      </c>
    </row>
    <row r="56" spans="1:4" s="717" customFormat="1" ht="16.2" customHeight="1">
      <c r="A56" s="717" t="s">
        <v>14322</v>
      </c>
      <c r="B56" s="717">
        <v>75</v>
      </c>
      <c r="C56" s="717" t="s">
        <v>14650</v>
      </c>
      <c r="D56" s="717" t="s">
        <v>14604</v>
      </c>
    </row>
    <row r="57" spans="1:4" s="717" customFormat="1" ht="16.2" customHeight="1">
      <c r="A57" s="717" t="s">
        <v>14653</v>
      </c>
      <c r="B57" s="717">
        <v>230</v>
      </c>
      <c r="C57" s="717" t="s">
        <v>14323</v>
      </c>
      <c r="D57" s="717" t="s">
        <v>14328</v>
      </c>
    </row>
    <row r="58" spans="1:4" s="717" customFormat="1" ht="16.2" customHeight="1">
      <c r="A58" s="717" t="s">
        <v>11123</v>
      </c>
      <c r="B58" s="717">
        <v>30</v>
      </c>
      <c r="C58" s="717" t="s">
        <v>14323</v>
      </c>
      <c r="D58" s="717" t="s">
        <v>14324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2" customHeight="1">
      <c r="A60" s="717" t="s">
        <v>14585</v>
      </c>
      <c r="B60" s="717">
        <v>100</v>
      </c>
      <c r="C60" s="717" t="s">
        <v>12306</v>
      </c>
      <c r="D60" s="717" t="s">
        <v>14586</v>
      </c>
    </row>
    <row r="61" spans="1:4" s="717" customFormat="1" ht="16.2" customHeight="1">
      <c r="A61" s="717" t="s">
        <v>14605</v>
      </c>
      <c r="B61" s="717">
        <v>18</v>
      </c>
      <c r="C61" s="717" t="s">
        <v>12306</v>
      </c>
      <c r="D61" s="717" t="s">
        <v>14607</v>
      </c>
    </row>
    <row r="62" spans="1:4" s="717" customFormat="1" ht="16.2" customHeight="1">
      <c r="A62" s="717" t="s">
        <v>14615</v>
      </c>
      <c r="B62" s="717">
        <v>208</v>
      </c>
      <c r="C62" s="717" t="s">
        <v>12306</v>
      </c>
      <c r="D62" s="717" t="s">
        <v>14616</v>
      </c>
    </row>
    <row r="63" spans="1:4" s="717" customFormat="1" ht="16.2" customHeight="1">
      <c r="A63" s="717" t="s">
        <v>8959</v>
      </c>
      <c r="B63" s="717">
        <v>18</v>
      </c>
      <c r="C63" s="717" t="s">
        <v>12306</v>
      </c>
      <c r="D63" s="717" t="s">
        <v>14621</v>
      </c>
    </row>
    <row r="64" spans="1:4" s="717" customFormat="1" ht="16.2" customHeight="1">
      <c r="A64" s="717" t="s">
        <v>8959</v>
      </c>
      <c r="B64" s="717">
        <v>243</v>
      </c>
      <c r="C64" s="717" t="s">
        <v>12306</v>
      </c>
      <c r="D64" s="717" t="s">
        <v>14622</v>
      </c>
    </row>
    <row r="65" spans="1:4" s="717" customFormat="1" ht="16.2" customHeight="1">
      <c r="A65" s="717" t="s">
        <v>10773</v>
      </c>
      <c r="B65" s="717">
        <v>18</v>
      </c>
      <c r="C65" s="717" t="s">
        <v>11114</v>
      </c>
      <c r="D65" s="717" t="s">
        <v>14644</v>
      </c>
    </row>
    <row r="66" spans="1:4" s="717" customFormat="1" ht="16.2" customHeight="1">
      <c r="A66" s="717" t="s">
        <v>14330</v>
      </c>
      <c r="B66" s="717">
        <v>18</v>
      </c>
      <c r="C66" s="717" t="s">
        <v>12306</v>
      </c>
      <c r="D66" s="717" t="s">
        <v>14655</v>
      </c>
    </row>
    <row r="67" spans="1:4" s="717" customFormat="1" ht="16.2" customHeight="1">
      <c r="A67" s="717" t="s">
        <v>11117</v>
      </c>
      <c r="B67" s="717">
        <v>2700</v>
      </c>
      <c r="C67" s="717" t="s">
        <v>11114</v>
      </c>
      <c r="D67" s="717" t="s">
        <v>14656</v>
      </c>
    </row>
    <row r="68" spans="1:4" s="717" customFormat="1" ht="16.2" customHeight="1">
      <c r="A68" s="717" t="s">
        <v>14342</v>
      </c>
      <c r="B68" s="717">
        <v>138</v>
      </c>
      <c r="C68" s="717" t="s">
        <v>11114</v>
      </c>
      <c r="D68" s="717" t="s">
        <v>14575</v>
      </c>
    </row>
    <row r="69" spans="1:4" s="717" customFormat="1" ht="16.2" customHeight="1">
      <c r="A69" s="717" t="s">
        <v>14661</v>
      </c>
      <c r="B69" s="717">
        <v>18</v>
      </c>
      <c r="C69" s="717" t="s">
        <v>11114</v>
      </c>
      <c r="D69" s="717" t="s">
        <v>11129</v>
      </c>
    </row>
    <row r="70" spans="1:4" s="717" customFormat="1" ht="16.2" customHeight="1">
      <c r="A70" s="717" t="s">
        <v>10939</v>
      </c>
      <c r="B70" s="717">
        <v>18</v>
      </c>
      <c r="C70" s="717" t="s">
        <v>11114</v>
      </c>
      <c r="D70" s="717" t="s">
        <v>14674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2" customHeight="1">
      <c r="A72" s="717" t="s">
        <v>14597</v>
      </c>
      <c r="B72" s="717">
        <v>120</v>
      </c>
      <c r="C72" s="717" t="s">
        <v>12274</v>
      </c>
      <c r="D72" s="717" t="s">
        <v>14600</v>
      </c>
    </row>
    <row r="73" spans="1:4" s="717" customFormat="1" ht="16.2" customHeight="1">
      <c r="A73" s="717" t="s">
        <v>14612</v>
      </c>
      <c r="B73" s="717">
        <v>87</v>
      </c>
      <c r="C73" s="717" t="s">
        <v>12274</v>
      </c>
      <c r="D73" s="717" t="s">
        <v>14613</v>
      </c>
    </row>
    <row r="74" spans="1:4" s="717" customFormat="1" ht="16.2" customHeight="1">
      <c r="A74" s="717" t="s">
        <v>11101</v>
      </c>
      <c r="B74" s="717">
        <v>120</v>
      </c>
      <c r="C74" s="717" t="s">
        <v>12274</v>
      </c>
      <c r="D74" s="717" t="s">
        <v>14600</v>
      </c>
    </row>
    <row r="75" spans="1:4" s="717" customFormat="1" ht="16.2" customHeight="1">
      <c r="A75" s="717" t="s">
        <v>11130</v>
      </c>
      <c r="B75" s="717">
        <v>235</v>
      </c>
      <c r="C75" s="717" t="s">
        <v>11132</v>
      </c>
      <c r="D75" s="717" t="s">
        <v>14662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2" customHeight="1">
      <c r="A77" s="717" t="s">
        <v>14588</v>
      </c>
      <c r="B77" s="717">
        <v>60</v>
      </c>
      <c r="C77" s="717" t="s">
        <v>12115</v>
      </c>
      <c r="D77" s="717" t="s">
        <v>14589</v>
      </c>
    </row>
    <row r="78" spans="1:4" s="717" customFormat="1" ht="16.2" customHeight="1">
      <c r="A78" s="717" t="s">
        <v>14594</v>
      </c>
      <c r="B78" s="717">
        <v>228</v>
      </c>
      <c r="C78" s="717" t="s">
        <v>12115</v>
      </c>
      <c r="D78" s="717" t="s">
        <v>14595</v>
      </c>
    </row>
    <row r="79" spans="1:4" s="717" customFormat="1" ht="16.2" customHeight="1">
      <c r="A79" s="717" t="s">
        <v>14594</v>
      </c>
      <c r="B79" s="717">
        <v>360</v>
      </c>
      <c r="C79" s="717" t="s">
        <v>12115</v>
      </c>
      <c r="D79" s="717" t="s">
        <v>14596</v>
      </c>
    </row>
    <row r="80" spans="1:4" s="717" customFormat="1" ht="16.2" customHeight="1">
      <c r="A80" s="717" t="s">
        <v>14597</v>
      </c>
      <c r="B80" s="717">
        <v>28</v>
      </c>
      <c r="C80" s="717" t="s">
        <v>12115</v>
      </c>
      <c r="D80" s="717" t="s">
        <v>14598</v>
      </c>
    </row>
    <row r="81" spans="1:4" s="717" customFormat="1" ht="16.2" customHeight="1">
      <c r="A81" s="717" t="s">
        <v>14597</v>
      </c>
      <c r="B81" s="717">
        <v>44</v>
      </c>
      <c r="C81" s="717" t="s">
        <v>12115</v>
      </c>
      <c r="D81" s="717" t="s">
        <v>14599</v>
      </c>
    </row>
    <row r="82" spans="1:4" s="717" customFormat="1" ht="16.2" customHeight="1">
      <c r="A82" s="717" t="s">
        <v>14601</v>
      </c>
      <c r="B82" s="717">
        <v>44</v>
      </c>
      <c r="C82" s="717" t="s">
        <v>12115</v>
      </c>
      <c r="D82" s="717" t="s">
        <v>14602</v>
      </c>
    </row>
    <row r="83" spans="1:4" s="717" customFormat="1" ht="16.2" customHeight="1">
      <c r="A83" s="717" t="s">
        <v>8921</v>
      </c>
      <c r="B83" s="717">
        <v>100</v>
      </c>
      <c r="C83" s="717" t="s">
        <v>12115</v>
      </c>
      <c r="D83" s="717" t="s">
        <v>14608</v>
      </c>
    </row>
    <row r="84" spans="1:4" s="717" customFormat="1" ht="16.2" customHeight="1">
      <c r="A84" s="717" t="s">
        <v>14617</v>
      </c>
      <c r="B84" s="717">
        <v>60</v>
      </c>
      <c r="C84" s="717" t="s">
        <v>12115</v>
      </c>
      <c r="D84" s="717" t="s">
        <v>14618</v>
      </c>
    </row>
    <row r="85" spans="1:4" s="717" customFormat="1" ht="16.2" customHeight="1">
      <c r="A85" s="717" t="s">
        <v>14623</v>
      </c>
      <c r="B85" s="717">
        <v>60</v>
      </c>
      <c r="C85" s="717" t="s">
        <v>12115</v>
      </c>
      <c r="D85" s="717" t="s">
        <v>14624</v>
      </c>
    </row>
    <row r="86" spans="1:4" s="481" customFormat="1" ht="16.2" customHeight="1">
      <c r="A86" s="481" t="s">
        <v>14625</v>
      </c>
      <c r="B86" s="481">
        <v>120</v>
      </c>
      <c r="C86" s="481" t="s">
        <v>12115</v>
      </c>
      <c r="D86" s="481" t="s">
        <v>14626</v>
      </c>
    </row>
    <row r="87" spans="1:4" s="481" customFormat="1" ht="16.2" customHeight="1">
      <c r="A87" s="481" t="s">
        <v>14625</v>
      </c>
      <c r="B87" s="481">
        <v>44</v>
      </c>
      <c r="C87" s="481" t="s">
        <v>12115</v>
      </c>
      <c r="D87" s="481" t="s">
        <v>14627</v>
      </c>
    </row>
    <row r="88" spans="1:4" s="481" customFormat="1" ht="16.2" customHeight="1">
      <c r="A88" s="481" t="s">
        <v>14628</v>
      </c>
      <c r="B88" s="481">
        <v>572</v>
      </c>
      <c r="C88" s="481" t="s">
        <v>12115</v>
      </c>
      <c r="D88" s="481" t="s">
        <v>14629</v>
      </c>
    </row>
    <row r="89" spans="1:4" s="481" customFormat="1" ht="16.2" customHeight="1">
      <c r="A89" s="481" t="s">
        <v>14632</v>
      </c>
      <c r="B89" s="481">
        <v>44</v>
      </c>
      <c r="C89" s="481" t="s">
        <v>12115</v>
      </c>
      <c r="D89" s="481" t="s">
        <v>14633</v>
      </c>
    </row>
    <row r="90" spans="1:4" s="717" customFormat="1" ht="16.2" customHeight="1">
      <c r="A90" s="717" t="s">
        <v>14639</v>
      </c>
      <c r="B90" s="717">
        <v>112</v>
      </c>
      <c r="C90" s="717" t="s">
        <v>12115</v>
      </c>
      <c r="D90" s="717" t="s">
        <v>14640</v>
      </c>
    </row>
    <row r="91" spans="1:4" s="717" customFormat="1" ht="16.2" customHeight="1">
      <c r="A91" s="717" t="s">
        <v>14642</v>
      </c>
      <c r="B91" s="717">
        <v>28</v>
      </c>
      <c r="C91" s="717" t="s">
        <v>11100</v>
      </c>
      <c r="D91" s="717" t="s">
        <v>14286</v>
      </c>
    </row>
    <row r="92" spans="1:4" s="717" customFormat="1" ht="16.2" customHeight="1">
      <c r="A92" s="717" t="s">
        <v>11108</v>
      </c>
      <c r="B92" s="717">
        <v>44</v>
      </c>
      <c r="C92" s="717" t="s">
        <v>12115</v>
      </c>
      <c r="D92" s="717" t="s">
        <v>11109</v>
      </c>
    </row>
    <row r="93" spans="1:4" s="717" customFormat="1" ht="16.2" customHeight="1">
      <c r="A93" s="717" t="s">
        <v>14308</v>
      </c>
      <c r="B93" s="717">
        <v>60</v>
      </c>
      <c r="C93" s="717" t="s">
        <v>11100</v>
      </c>
      <c r="D93" s="717" t="s">
        <v>14648</v>
      </c>
    </row>
    <row r="94" spans="1:4" s="717" customFormat="1" ht="16.2" customHeight="1">
      <c r="A94" s="717" t="s">
        <v>11110</v>
      </c>
      <c r="B94" s="717">
        <v>112</v>
      </c>
      <c r="C94" s="717" t="s">
        <v>12115</v>
      </c>
      <c r="D94" s="717" t="s">
        <v>14649</v>
      </c>
    </row>
    <row r="95" spans="1:4" s="717" customFormat="1" ht="16.2" customHeight="1">
      <c r="A95" s="717" t="s">
        <v>11111</v>
      </c>
      <c r="B95" s="717">
        <v>60</v>
      </c>
      <c r="C95" s="717" t="s">
        <v>11100</v>
      </c>
      <c r="D95" s="717" t="s">
        <v>14321</v>
      </c>
    </row>
    <row r="96" spans="1:4" s="717" customFormat="1" ht="16.2" customHeight="1">
      <c r="A96" s="717" t="s">
        <v>11119</v>
      </c>
      <c r="B96" s="717">
        <v>60</v>
      </c>
      <c r="C96" s="717" t="s">
        <v>11100</v>
      </c>
      <c r="D96" s="717" t="s">
        <v>14333</v>
      </c>
    </row>
    <row r="97" spans="1:5" s="717" customFormat="1" ht="16.2" customHeight="1">
      <c r="A97" s="717" t="s">
        <v>11122</v>
      </c>
      <c r="B97" s="717">
        <v>60</v>
      </c>
      <c r="C97" s="717" t="s">
        <v>11100</v>
      </c>
      <c r="D97" s="717" t="s">
        <v>14337</v>
      </c>
    </row>
    <row r="98" spans="1:5" s="717" customFormat="1" ht="16.2" customHeight="1">
      <c r="A98" s="717" t="s">
        <v>11124</v>
      </c>
      <c r="B98" s="717">
        <v>44</v>
      </c>
      <c r="C98" s="717" t="s">
        <v>11100</v>
      </c>
      <c r="D98" s="717" t="s">
        <v>14659</v>
      </c>
    </row>
    <row r="99" spans="1:5" s="717" customFormat="1" ht="16.2" customHeight="1">
      <c r="A99" s="717" t="s">
        <v>11130</v>
      </c>
      <c r="B99" s="717">
        <v>720</v>
      </c>
      <c r="C99" s="717" t="s">
        <v>11100</v>
      </c>
      <c r="D99" s="717" t="s">
        <v>14367</v>
      </c>
    </row>
    <row r="100" spans="1:5" s="717" customFormat="1" ht="16.2" customHeight="1">
      <c r="A100" s="717" t="s">
        <v>14663</v>
      </c>
      <c r="B100" s="717">
        <v>88</v>
      </c>
      <c r="C100" s="717" t="s">
        <v>12115</v>
      </c>
      <c r="D100" s="717" t="s">
        <v>14664</v>
      </c>
    </row>
    <row r="101" spans="1:5" s="717" customFormat="1" ht="16.2" customHeight="1">
      <c r="A101" s="717" t="s">
        <v>14373</v>
      </c>
      <c r="B101" s="717">
        <v>92</v>
      </c>
      <c r="C101" s="717" t="s">
        <v>11100</v>
      </c>
      <c r="D101" s="717" t="s">
        <v>11135</v>
      </c>
    </row>
    <row r="102" spans="1:5" s="717" customFormat="1" ht="16.2" customHeight="1">
      <c r="A102" s="717" t="s">
        <v>11136</v>
      </c>
      <c r="B102" s="717">
        <v>28</v>
      </c>
      <c r="C102" s="717" t="s">
        <v>12115</v>
      </c>
      <c r="D102" s="717" t="s">
        <v>14581</v>
      </c>
    </row>
    <row r="103" spans="1:5" s="717" customFormat="1" ht="16.2" customHeight="1">
      <c r="A103" s="717" t="s">
        <v>11141</v>
      </c>
      <c r="B103" s="717">
        <v>28</v>
      </c>
      <c r="C103" s="717" t="s">
        <v>11100</v>
      </c>
      <c r="D103" s="717" t="s">
        <v>11137</v>
      </c>
    </row>
    <row r="104" spans="1:5" s="717" customFormat="1" ht="16.2" customHeight="1">
      <c r="A104" s="717" t="s">
        <v>14398</v>
      </c>
      <c r="B104" s="717">
        <v>56</v>
      </c>
      <c r="C104" s="717" t="s">
        <v>11100</v>
      </c>
      <c r="D104" s="717" t="s">
        <v>14666</v>
      </c>
    </row>
    <row r="105" spans="1:5" s="717" customFormat="1" ht="16.2" customHeight="1">
      <c r="A105" s="717" t="s">
        <v>11142</v>
      </c>
      <c r="B105" s="717">
        <v>112</v>
      </c>
      <c r="C105" s="717" t="s">
        <v>11100</v>
      </c>
      <c r="D105" s="717" t="s">
        <v>14667</v>
      </c>
    </row>
    <row r="106" spans="1:5" s="717" customFormat="1" ht="16.2" customHeight="1">
      <c r="A106" s="717" t="s">
        <v>14668</v>
      </c>
      <c r="B106" s="717">
        <v>44</v>
      </c>
      <c r="C106" s="717" t="s">
        <v>11134</v>
      </c>
      <c r="D106" s="717" t="s">
        <v>14669</v>
      </c>
    </row>
    <row r="107" spans="1:5" s="717" customFormat="1" ht="16.2" customHeight="1">
      <c r="A107" s="717" t="s">
        <v>14412</v>
      </c>
      <c r="B107" s="717">
        <v>56</v>
      </c>
      <c r="C107" s="717" t="s">
        <v>11100</v>
      </c>
      <c r="D107" s="717" t="s">
        <v>14671</v>
      </c>
    </row>
    <row r="108" spans="1:5" s="717" customFormat="1" ht="16.2" customHeight="1">
      <c r="A108" s="717" t="s">
        <v>14412</v>
      </c>
      <c r="B108" s="717">
        <v>28</v>
      </c>
      <c r="C108" s="717" t="s">
        <v>11100</v>
      </c>
      <c r="D108" s="717" t="s">
        <v>14672</v>
      </c>
    </row>
    <row r="109" spans="1:5" s="717" customFormat="1" ht="16.2" customHeight="1">
      <c r="A109" s="717" t="s">
        <v>14419</v>
      </c>
      <c r="B109" s="717">
        <v>28</v>
      </c>
      <c r="C109" s="717" t="s">
        <v>12115</v>
      </c>
      <c r="D109" s="717" t="s">
        <v>11145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2" customHeight="1">
      <c r="A112" s="717" t="s">
        <v>14637</v>
      </c>
      <c r="B112" s="717">
        <v>200</v>
      </c>
      <c r="C112" s="719"/>
      <c r="D112" s="717" t="s">
        <v>14269</v>
      </c>
    </row>
    <row r="113" spans="1:5" s="717" customFormat="1" ht="16.2" customHeight="1">
      <c r="A113" s="717" t="s">
        <v>11013</v>
      </c>
      <c r="B113" s="717">
        <v>250</v>
      </c>
      <c r="C113" s="720"/>
      <c r="D113" s="717" t="s">
        <v>11127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14573</v>
      </c>
      <c r="B118" s="183" t="s">
        <v>4429</v>
      </c>
      <c r="C118" s="183" t="s">
        <v>4431</v>
      </c>
      <c r="D118" s="183" t="s">
        <v>14574</v>
      </c>
    </row>
    <row r="119" spans="1:5" s="485" customFormat="1" ht="6.75" customHeight="1">
      <c r="B119" s="651"/>
    </row>
    <row r="120" spans="1:5" ht="16.2" customHeight="1">
      <c r="A120" s="183" t="s">
        <v>8875</v>
      </c>
      <c r="B120" s="206">
        <v>70</v>
      </c>
      <c r="C120" s="183" t="s">
        <v>12186</v>
      </c>
      <c r="D120" s="183" t="s">
        <v>14579</v>
      </c>
    </row>
    <row r="121" spans="1:5" ht="16.2" customHeight="1">
      <c r="A121" s="183" t="s">
        <v>8875</v>
      </c>
      <c r="B121" s="206">
        <v>70</v>
      </c>
      <c r="C121" s="183" t="s">
        <v>12186</v>
      </c>
      <c r="D121" s="183" t="s">
        <v>14579</v>
      </c>
    </row>
    <row r="122" spans="1:5" ht="16.2" customHeight="1">
      <c r="A122" s="183" t="s">
        <v>8875</v>
      </c>
      <c r="B122" s="206">
        <v>195</v>
      </c>
      <c r="C122" s="183" t="s">
        <v>12186</v>
      </c>
      <c r="D122" s="183" t="s">
        <v>14584</v>
      </c>
    </row>
    <row r="123" spans="1:5" ht="16.2" customHeight="1">
      <c r="A123" s="183" t="s">
        <v>8875</v>
      </c>
      <c r="B123" s="206">
        <v>190</v>
      </c>
      <c r="C123" s="183" t="s">
        <v>12186</v>
      </c>
      <c r="D123" s="183" t="s">
        <v>14584</v>
      </c>
    </row>
    <row r="124" spans="1:5" ht="16.2" customHeight="1">
      <c r="A124" s="183" t="s">
        <v>8889</v>
      </c>
      <c r="B124" s="206">
        <v>365</v>
      </c>
      <c r="C124" s="183" t="s">
        <v>12186</v>
      </c>
      <c r="D124" s="183" t="s">
        <v>14587</v>
      </c>
    </row>
    <row r="125" spans="1:5" ht="16.2" customHeight="1">
      <c r="A125" s="183" t="s">
        <v>8889</v>
      </c>
      <c r="B125" s="206">
        <v>110</v>
      </c>
      <c r="C125" s="183" t="s">
        <v>12186</v>
      </c>
      <c r="D125" s="183" t="s">
        <v>14587</v>
      </c>
    </row>
    <row r="126" spans="1:5" ht="16.2" customHeight="1">
      <c r="A126" s="183" t="s">
        <v>14605</v>
      </c>
      <c r="B126" s="183">
        <v>32</v>
      </c>
      <c r="C126" s="183" t="s">
        <v>12186</v>
      </c>
      <c r="D126" s="183" t="s">
        <v>14583</v>
      </c>
    </row>
    <row r="127" spans="1:5" ht="16.2" customHeight="1">
      <c r="A127" s="183" t="s">
        <v>8931</v>
      </c>
      <c r="B127" s="206">
        <v>130</v>
      </c>
      <c r="C127" s="183" t="s">
        <v>12186</v>
      </c>
      <c r="D127" s="183" t="s">
        <v>14578</v>
      </c>
    </row>
    <row r="128" spans="1:5" ht="16.2" customHeight="1">
      <c r="A128" s="183" t="s">
        <v>8931</v>
      </c>
      <c r="B128" s="206">
        <v>115</v>
      </c>
      <c r="C128" s="183" t="s">
        <v>14364</v>
      </c>
      <c r="D128" s="183" t="s">
        <v>14578</v>
      </c>
    </row>
    <row r="129" spans="1:4" ht="16.2" customHeight="1">
      <c r="A129" s="183" t="s">
        <v>14609</v>
      </c>
      <c r="B129" s="206">
        <v>120</v>
      </c>
      <c r="C129" s="183" t="s">
        <v>12186</v>
      </c>
      <c r="D129" s="183" t="s">
        <v>14578</v>
      </c>
    </row>
    <row r="130" spans="1:4" ht="16.2" customHeight="1">
      <c r="A130" s="183" t="s">
        <v>14609</v>
      </c>
      <c r="B130" s="206">
        <v>16</v>
      </c>
      <c r="C130" s="183" t="s">
        <v>12186</v>
      </c>
      <c r="D130" s="183" t="s">
        <v>14578</v>
      </c>
    </row>
    <row r="131" spans="1:4" ht="16.2" customHeight="1">
      <c r="A131" s="183" t="s">
        <v>8959</v>
      </c>
      <c r="B131" s="183">
        <v>100</v>
      </c>
      <c r="C131" s="183" t="s">
        <v>12186</v>
      </c>
      <c r="D131" s="183" t="s">
        <v>14577</v>
      </c>
    </row>
    <row r="132" spans="1:4" ht="16.2" customHeight="1">
      <c r="A132" s="183" t="s">
        <v>14630</v>
      </c>
      <c r="B132" s="206">
        <v>110</v>
      </c>
      <c r="C132" s="183" t="s">
        <v>12186</v>
      </c>
      <c r="D132" s="183" t="s">
        <v>14261</v>
      </c>
    </row>
    <row r="133" spans="1:4" ht="16.2" customHeight="1">
      <c r="A133" s="183" t="s">
        <v>14631</v>
      </c>
      <c r="B133" s="206">
        <v>140</v>
      </c>
      <c r="C133" s="183" t="s">
        <v>11095</v>
      </c>
      <c r="D133" s="183" t="s">
        <v>14580</v>
      </c>
    </row>
    <row r="134" spans="1:4" ht="16.2" customHeight="1">
      <c r="A134" s="183" t="s">
        <v>14635</v>
      </c>
      <c r="B134" s="206">
        <v>500</v>
      </c>
      <c r="C134" s="183" t="s">
        <v>14364</v>
      </c>
      <c r="D134" s="183" t="s">
        <v>14636</v>
      </c>
    </row>
    <row r="135" spans="1:4" ht="16.2" customHeight="1">
      <c r="A135" s="183" t="s">
        <v>14635</v>
      </c>
      <c r="B135" s="206">
        <v>500</v>
      </c>
      <c r="C135" s="183" t="s">
        <v>11095</v>
      </c>
      <c r="D135" s="183" t="s">
        <v>11096</v>
      </c>
    </row>
    <row r="136" spans="1:4" ht="16.2" customHeight="1">
      <c r="A136" s="183" t="s">
        <v>10773</v>
      </c>
      <c r="B136" s="183">
        <v>100</v>
      </c>
      <c r="C136" s="183" t="s">
        <v>11095</v>
      </c>
      <c r="D136" s="183" t="s">
        <v>14577</v>
      </c>
    </row>
    <row r="137" spans="1:4" ht="16.2" customHeight="1">
      <c r="A137" s="183" t="s">
        <v>14645</v>
      </c>
      <c r="B137" s="206">
        <v>275</v>
      </c>
      <c r="C137" s="183" t="s">
        <v>12186</v>
      </c>
      <c r="D137" s="183" t="s">
        <v>14646</v>
      </c>
    </row>
    <row r="138" spans="1:4" ht="16.2" customHeight="1">
      <c r="A138" s="183" t="s">
        <v>14645</v>
      </c>
      <c r="B138" s="206">
        <v>275</v>
      </c>
      <c r="C138" s="183" t="s">
        <v>11095</v>
      </c>
      <c r="D138" s="183" t="s">
        <v>14646</v>
      </c>
    </row>
    <row r="139" spans="1:4" ht="16.2" customHeight="1">
      <c r="A139" s="183" t="s">
        <v>14302</v>
      </c>
      <c r="B139" s="206">
        <v>325</v>
      </c>
      <c r="C139" s="183" t="s">
        <v>12186</v>
      </c>
      <c r="D139" s="183" t="s">
        <v>14303</v>
      </c>
    </row>
    <row r="140" spans="1:4" ht="16.2" customHeight="1">
      <c r="A140" s="183" t="s">
        <v>14302</v>
      </c>
      <c r="B140" s="206">
        <v>285</v>
      </c>
      <c r="C140" s="183" t="s">
        <v>11095</v>
      </c>
      <c r="D140" s="183" t="s">
        <v>14303</v>
      </c>
    </row>
    <row r="141" spans="1:4" ht="16.2" customHeight="1">
      <c r="A141" s="183" t="s">
        <v>11101</v>
      </c>
      <c r="B141" s="183">
        <v>32</v>
      </c>
      <c r="C141" s="183" t="s">
        <v>12186</v>
      </c>
      <c r="D141" s="183" t="s">
        <v>14641</v>
      </c>
    </row>
    <row r="142" spans="1:4" ht="16.2" customHeight="1">
      <c r="A142" s="183" t="s">
        <v>14654</v>
      </c>
      <c r="B142" s="183">
        <v>100</v>
      </c>
      <c r="C142" s="183" t="s">
        <v>11095</v>
      </c>
      <c r="D142" s="183" t="s">
        <v>11113</v>
      </c>
    </row>
    <row r="143" spans="1:4" ht="16.2" customHeight="1">
      <c r="A143" s="183" t="s">
        <v>11124</v>
      </c>
      <c r="B143" s="206">
        <v>100</v>
      </c>
      <c r="C143" s="183" t="s">
        <v>11095</v>
      </c>
      <c r="D143" s="183" t="s">
        <v>14660</v>
      </c>
    </row>
    <row r="144" spans="1:4" ht="16.2" customHeight="1">
      <c r="A144" s="183" t="s">
        <v>11130</v>
      </c>
      <c r="B144" s="206">
        <v>260</v>
      </c>
      <c r="C144" s="183" t="s">
        <v>11095</v>
      </c>
      <c r="D144" s="183" t="s">
        <v>11131</v>
      </c>
    </row>
    <row r="145" spans="1:4" ht="16.2" customHeight="1">
      <c r="A145" s="183" t="s">
        <v>11130</v>
      </c>
      <c r="B145" s="206">
        <v>270</v>
      </c>
      <c r="C145" s="183" t="s">
        <v>11095</v>
      </c>
      <c r="D145" s="183" t="s">
        <v>11131</v>
      </c>
    </row>
    <row r="146" spans="1:4" ht="16.2" customHeight="1">
      <c r="A146" s="183" t="s">
        <v>14384</v>
      </c>
      <c r="B146" s="206">
        <v>430</v>
      </c>
      <c r="C146" s="183" t="s">
        <v>12186</v>
      </c>
      <c r="D146" s="183" t="s">
        <v>14582</v>
      </c>
    </row>
    <row r="147" spans="1:4" ht="16.2" customHeight="1">
      <c r="A147" s="183" t="s">
        <v>14384</v>
      </c>
      <c r="B147" s="206">
        <v>410</v>
      </c>
      <c r="C147" s="183" t="s">
        <v>11095</v>
      </c>
      <c r="D147" s="183" t="s">
        <v>14387</v>
      </c>
    </row>
    <row r="148" spans="1:4" ht="16.2" customHeight="1">
      <c r="A148" s="183" t="s">
        <v>11146</v>
      </c>
      <c r="B148" s="206">
        <v>680</v>
      </c>
      <c r="C148" s="183" t="s">
        <v>14364</v>
      </c>
      <c r="D148" s="183" t="s">
        <v>11147</v>
      </c>
    </row>
    <row r="149" spans="1:4" ht="16.2" customHeight="1">
      <c r="A149" s="183" t="s">
        <v>11146</v>
      </c>
      <c r="B149" s="206">
        <v>620</v>
      </c>
      <c r="C149" s="183" t="s">
        <v>11095</v>
      </c>
      <c r="D149" s="183" t="s">
        <v>11148</v>
      </c>
    </row>
    <row r="150" spans="1:4" ht="16.2" customHeight="1">
      <c r="A150" s="183" t="s">
        <v>10939</v>
      </c>
      <c r="B150" s="206">
        <v>100</v>
      </c>
      <c r="C150" s="183" t="s">
        <v>11095</v>
      </c>
      <c r="D150" s="183" t="s">
        <v>14675</v>
      </c>
    </row>
    <row r="151" spans="1:4" ht="16.2" customHeight="1">
      <c r="A151" s="183" t="s">
        <v>14590</v>
      </c>
      <c r="B151" s="206">
        <v>1458</v>
      </c>
      <c r="C151" s="183" t="s">
        <v>12231</v>
      </c>
      <c r="D151" s="183" t="s">
        <v>14591</v>
      </c>
    </row>
    <row r="152" spans="1:4" ht="16.2" customHeight="1">
      <c r="A152" s="183" t="s">
        <v>14605</v>
      </c>
      <c r="B152" s="206">
        <v>1458</v>
      </c>
      <c r="C152" s="183" t="s">
        <v>12231</v>
      </c>
      <c r="D152" s="183" t="s">
        <v>14606</v>
      </c>
    </row>
    <row r="153" spans="1:4" ht="16.2" customHeight="1">
      <c r="A153" s="183" t="s">
        <v>14610</v>
      </c>
      <c r="B153" s="206">
        <v>1458</v>
      </c>
      <c r="C153" s="183" t="s">
        <v>12231</v>
      </c>
      <c r="D153" s="183" t="s">
        <v>14611</v>
      </c>
    </row>
    <row r="154" spans="1:4" ht="16.2" customHeight="1">
      <c r="A154" s="183" t="s">
        <v>8956</v>
      </c>
      <c r="C154" s="183" t="s">
        <v>14576</v>
      </c>
      <c r="D154" s="694" t="s">
        <v>14619</v>
      </c>
    </row>
    <row r="155" spans="1:4" ht="16.2" customHeight="1">
      <c r="A155" s="329" t="s">
        <v>14632</v>
      </c>
      <c r="C155" s="183" t="s">
        <v>11102</v>
      </c>
      <c r="D155" s="694" t="s">
        <v>14634</v>
      </c>
    </row>
    <row r="156" spans="1:4" ht="16.2" customHeight="1">
      <c r="A156" s="183" t="s">
        <v>14643</v>
      </c>
      <c r="C156" s="183" t="s">
        <v>11102</v>
      </c>
      <c r="D156" s="694" t="s">
        <v>14288</v>
      </c>
    </row>
    <row r="157" spans="1:4" ht="16.2" customHeight="1">
      <c r="A157" s="183" t="s">
        <v>11108</v>
      </c>
      <c r="C157" s="183" t="s">
        <v>11102</v>
      </c>
      <c r="D157" s="694" t="s">
        <v>14304</v>
      </c>
    </row>
    <row r="158" spans="1:4" ht="16.2" customHeight="1">
      <c r="A158" s="183" t="s">
        <v>14651</v>
      </c>
      <c r="C158" s="183" t="s">
        <v>11102</v>
      </c>
      <c r="D158" s="694" t="s">
        <v>14652</v>
      </c>
    </row>
    <row r="159" spans="1:4" ht="16.2" customHeight="1">
      <c r="A159" s="183" t="s">
        <v>14657</v>
      </c>
      <c r="C159" s="183" t="s">
        <v>11102</v>
      </c>
      <c r="D159" s="694" t="s">
        <v>14339</v>
      </c>
    </row>
    <row r="160" spans="1:4" ht="16.2" customHeight="1">
      <c r="A160" s="183" t="s">
        <v>14371</v>
      </c>
      <c r="C160" s="183" t="s">
        <v>14665</v>
      </c>
      <c r="D160" s="694" t="s">
        <v>14372</v>
      </c>
    </row>
    <row r="161" spans="1:4" ht="16.2" customHeight="1">
      <c r="A161" s="183" t="s">
        <v>10868</v>
      </c>
      <c r="C161" s="183" t="s">
        <v>14665</v>
      </c>
      <c r="D161" s="694" t="s">
        <v>11144</v>
      </c>
    </row>
    <row r="162" spans="1:4" ht="16.2" customHeight="1">
      <c r="A162" s="183" t="s">
        <v>14423</v>
      </c>
      <c r="C162" s="183" t="s">
        <v>11102</v>
      </c>
      <c r="D162" s="694" t="s">
        <v>14673</v>
      </c>
    </row>
    <row r="163" spans="1:4" ht="16.2" customHeight="1">
      <c r="A163" s="183" t="s">
        <v>14592</v>
      </c>
      <c r="B163" s="206">
        <v>189</v>
      </c>
      <c r="C163" s="206" t="s">
        <v>12325</v>
      </c>
      <c r="D163" s="183" t="s">
        <v>14593</v>
      </c>
    </row>
    <row r="164" spans="1:4" ht="16.2" customHeight="1">
      <c r="A164" s="183" t="s">
        <v>8942</v>
      </c>
      <c r="B164" s="206">
        <v>168</v>
      </c>
      <c r="C164" s="206" t="s">
        <v>12325</v>
      </c>
      <c r="D164" s="183" t="s">
        <v>14614</v>
      </c>
    </row>
    <row r="165" spans="1:4" ht="16.2" customHeight="1">
      <c r="A165" s="183" t="s">
        <v>14638</v>
      </c>
      <c r="B165" s="696">
        <v>178</v>
      </c>
      <c r="C165" s="206" t="s">
        <v>12325</v>
      </c>
      <c r="D165" s="183" t="s">
        <v>14278</v>
      </c>
    </row>
    <row r="166" spans="1:4" ht="16.2" customHeight="1">
      <c r="A166" s="183" t="s">
        <v>11108</v>
      </c>
      <c r="B166" s="206">
        <v>178</v>
      </c>
      <c r="C166" s="206" t="s">
        <v>12325</v>
      </c>
      <c r="D166" s="183" t="s">
        <v>14647</v>
      </c>
    </row>
    <row r="167" spans="1:4" ht="16.2" customHeight="1">
      <c r="A167" s="183" t="s">
        <v>14342</v>
      </c>
      <c r="B167" s="206">
        <v>189</v>
      </c>
      <c r="C167" s="206" t="s">
        <v>11098</v>
      </c>
      <c r="D167" s="183" t="s">
        <v>14658</v>
      </c>
    </row>
    <row r="168" spans="1:4" ht="16.2" customHeight="1">
      <c r="A168" s="183" t="s">
        <v>14670</v>
      </c>
      <c r="B168" s="206">
        <v>178</v>
      </c>
      <c r="C168" s="206" t="s">
        <v>11098</v>
      </c>
      <c r="D168" s="183" t="s">
        <v>14407</v>
      </c>
    </row>
    <row r="169" spans="1:4" ht="16.2" customHeight="1">
      <c r="A169" s="183" t="s">
        <v>14603</v>
      </c>
      <c r="B169" s="183">
        <v>125</v>
      </c>
      <c r="C169" s="183" t="s">
        <v>12276</v>
      </c>
      <c r="D169" s="183" t="s">
        <v>14604</v>
      </c>
    </row>
    <row r="170" spans="1:4" ht="16.2" customHeight="1">
      <c r="A170" s="183" t="s">
        <v>8956</v>
      </c>
      <c r="B170" s="206">
        <v>140</v>
      </c>
      <c r="C170" s="183" t="s">
        <v>14323</v>
      </c>
      <c r="D170" s="183" t="s">
        <v>14620</v>
      </c>
    </row>
    <row r="171" spans="1:4" ht="16.2" customHeight="1">
      <c r="A171" s="183" t="s">
        <v>14322</v>
      </c>
      <c r="B171" s="183">
        <v>75</v>
      </c>
      <c r="C171" s="183" t="s">
        <v>14650</v>
      </c>
      <c r="D171" s="183" t="s">
        <v>14604</v>
      </c>
    </row>
    <row r="172" spans="1:4" ht="16.2" customHeight="1">
      <c r="A172" s="183" t="s">
        <v>14653</v>
      </c>
      <c r="B172" s="183">
        <v>230</v>
      </c>
      <c r="C172" s="183" t="s">
        <v>14323</v>
      </c>
      <c r="D172" s="183" t="s">
        <v>14328</v>
      </c>
    </row>
    <row r="173" spans="1:4" ht="16.2" customHeight="1">
      <c r="A173" s="183" t="s">
        <v>11123</v>
      </c>
      <c r="B173" s="183">
        <v>30</v>
      </c>
      <c r="C173" s="183" t="s">
        <v>14323</v>
      </c>
      <c r="D173" s="183" t="s">
        <v>14324</v>
      </c>
    </row>
    <row r="174" spans="1:4" ht="16.2" customHeight="1">
      <c r="A174" s="183" t="s">
        <v>14585</v>
      </c>
      <c r="B174" s="206">
        <v>100</v>
      </c>
      <c r="C174" s="183" t="s">
        <v>12306</v>
      </c>
      <c r="D174" s="183" t="s">
        <v>14586</v>
      </c>
    </row>
    <row r="175" spans="1:4" ht="16.2" customHeight="1">
      <c r="A175" s="183" t="s">
        <v>14605</v>
      </c>
      <c r="B175" s="206">
        <v>18</v>
      </c>
      <c r="C175" s="183" t="s">
        <v>12306</v>
      </c>
      <c r="D175" s="183" t="s">
        <v>14607</v>
      </c>
    </row>
    <row r="176" spans="1:4" ht="16.2" customHeight="1">
      <c r="A176" s="183" t="s">
        <v>14615</v>
      </c>
      <c r="B176" s="206">
        <v>208</v>
      </c>
      <c r="C176" s="183" t="s">
        <v>12306</v>
      </c>
      <c r="D176" s="183" t="s">
        <v>14616</v>
      </c>
    </row>
    <row r="177" spans="1:4" ht="16.2" customHeight="1">
      <c r="A177" s="183" t="s">
        <v>8959</v>
      </c>
      <c r="B177" s="206">
        <v>18</v>
      </c>
      <c r="C177" s="183" t="s">
        <v>12306</v>
      </c>
      <c r="D177" s="183" t="s">
        <v>14621</v>
      </c>
    </row>
    <row r="178" spans="1:4" ht="16.2" customHeight="1">
      <c r="A178" s="183" t="s">
        <v>8959</v>
      </c>
      <c r="B178" s="206">
        <v>243</v>
      </c>
      <c r="C178" s="183" t="s">
        <v>12306</v>
      </c>
      <c r="D178" s="183" t="s">
        <v>14622</v>
      </c>
    </row>
    <row r="179" spans="1:4" ht="16.2" customHeight="1">
      <c r="A179" s="183" t="s">
        <v>10773</v>
      </c>
      <c r="B179" s="206">
        <v>18</v>
      </c>
      <c r="C179" s="183" t="s">
        <v>11114</v>
      </c>
      <c r="D179" s="183" t="s">
        <v>14644</v>
      </c>
    </row>
    <row r="180" spans="1:4" ht="16.2" customHeight="1">
      <c r="A180" s="183" t="s">
        <v>14330</v>
      </c>
      <c r="B180" s="206">
        <v>18</v>
      </c>
      <c r="C180" s="183" t="s">
        <v>12306</v>
      </c>
      <c r="D180" s="183" t="s">
        <v>14655</v>
      </c>
    </row>
    <row r="181" spans="1:4" ht="16.2" customHeight="1">
      <c r="A181" s="183" t="s">
        <v>11117</v>
      </c>
      <c r="B181" s="206">
        <v>2700</v>
      </c>
      <c r="C181" s="183" t="s">
        <v>11114</v>
      </c>
      <c r="D181" s="183" t="s">
        <v>14656</v>
      </c>
    </row>
    <row r="182" spans="1:4" ht="16.2" customHeight="1">
      <c r="A182" s="183" t="s">
        <v>14342</v>
      </c>
      <c r="B182" s="206">
        <v>138</v>
      </c>
      <c r="C182" s="183" t="s">
        <v>11114</v>
      </c>
      <c r="D182" s="183" t="s">
        <v>14575</v>
      </c>
    </row>
    <row r="183" spans="1:4" ht="16.2" customHeight="1">
      <c r="A183" s="183" t="s">
        <v>14661</v>
      </c>
      <c r="B183" s="206">
        <v>18</v>
      </c>
      <c r="C183" s="183" t="s">
        <v>11114</v>
      </c>
      <c r="D183" s="183" t="s">
        <v>11129</v>
      </c>
    </row>
    <row r="184" spans="1:4" ht="16.2" customHeight="1">
      <c r="A184" s="183" t="s">
        <v>10939</v>
      </c>
      <c r="B184" s="206">
        <v>18</v>
      </c>
      <c r="C184" s="183" t="s">
        <v>11114</v>
      </c>
      <c r="D184" s="183" t="s">
        <v>14674</v>
      </c>
    </row>
    <row r="185" spans="1:4" ht="16.2" customHeight="1">
      <c r="A185" s="183" t="s">
        <v>14597</v>
      </c>
      <c r="B185" s="206">
        <v>120</v>
      </c>
      <c r="C185" s="183" t="s">
        <v>12274</v>
      </c>
      <c r="D185" s="183" t="s">
        <v>14600</v>
      </c>
    </row>
    <row r="186" spans="1:4" ht="16.2" customHeight="1">
      <c r="A186" s="183" t="s">
        <v>14612</v>
      </c>
      <c r="B186" s="206">
        <v>87</v>
      </c>
      <c r="C186" s="183" t="s">
        <v>12274</v>
      </c>
      <c r="D186" s="183" t="s">
        <v>14613</v>
      </c>
    </row>
    <row r="187" spans="1:4" ht="16.2" customHeight="1">
      <c r="A187" s="183" t="s">
        <v>11101</v>
      </c>
      <c r="B187" s="206">
        <v>120</v>
      </c>
      <c r="C187" s="183" t="s">
        <v>12274</v>
      </c>
      <c r="D187" s="183" t="s">
        <v>14600</v>
      </c>
    </row>
    <row r="188" spans="1:4" ht="16.2" customHeight="1">
      <c r="A188" s="183" t="s">
        <v>11130</v>
      </c>
      <c r="B188" s="206">
        <v>235</v>
      </c>
      <c r="C188" s="183" t="s">
        <v>11132</v>
      </c>
      <c r="D188" s="183" t="s">
        <v>14662</v>
      </c>
    </row>
    <row r="189" spans="1:4" ht="16.2" customHeight="1">
      <c r="A189" s="183" t="s">
        <v>14588</v>
      </c>
      <c r="B189" s="183">
        <v>60</v>
      </c>
      <c r="C189" s="183" t="s">
        <v>12115</v>
      </c>
      <c r="D189" s="183" t="s">
        <v>14589</v>
      </c>
    </row>
    <row r="190" spans="1:4" ht="16.2" customHeight="1">
      <c r="A190" s="183" t="s">
        <v>14594</v>
      </c>
      <c r="B190" s="183">
        <v>228</v>
      </c>
      <c r="C190" s="183" t="s">
        <v>12115</v>
      </c>
      <c r="D190" s="183" t="s">
        <v>14595</v>
      </c>
    </row>
    <row r="191" spans="1:4" ht="16.2" customHeight="1">
      <c r="A191" s="183" t="s">
        <v>14594</v>
      </c>
      <c r="B191" s="183">
        <v>360</v>
      </c>
      <c r="C191" s="183" t="s">
        <v>12115</v>
      </c>
      <c r="D191" s="183" t="s">
        <v>14596</v>
      </c>
    </row>
    <row r="192" spans="1:4" ht="16.2" customHeight="1">
      <c r="A192" s="183" t="s">
        <v>14597</v>
      </c>
      <c r="B192" s="183">
        <v>28</v>
      </c>
      <c r="C192" s="183" t="s">
        <v>12115</v>
      </c>
      <c r="D192" s="183" t="s">
        <v>14598</v>
      </c>
    </row>
    <row r="193" spans="1:4" ht="16.2" customHeight="1">
      <c r="A193" s="183" t="s">
        <v>14597</v>
      </c>
      <c r="B193" s="183">
        <v>44</v>
      </c>
      <c r="C193" s="183" t="s">
        <v>12115</v>
      </c>
      <c r="D193" s="183" t="s">
        <v>14599</v>
      </c>
    </row>
    <row r="194" spans="1:4" ht="16.2" customHeight="1">
      <c r="A194" s="183" t="s">
        <v>14601</v>
      </c>
      <c r="B194" s="183">
        <v>44</v>
      </c>
      <c r="C194" s="183" t="s">
        <v>12115</v>
      </c>
      <c r="D194" s="183" t="s">
        <v>14602</v>
      </c>
    </row>
    <row r="195" spans="1:4" ht="16.2" customHeight="1">
      <c r="A195" s="183" t="s">
        <v>8921</v>
      </c>
      <c r="B195" s="183">
        <v>100</v>
      </c>
      <c r="C195" s="183" t="s">
        <v>12115</v>
      </c>
      <c r="D195" s="183" t="s">
        <v>14608</v>
      </c>
    </row>
    <row r="196" spans="1:4" ht="16.2" customHeight="1">
      <c r="A196" s="183" t="s">
        <v>14617</v>
      </c>
      <c r="B196" s="183">
        <v>60</v>
      </c>
      <c r="C196" s="183" t="s">
        <v>12115</v>
      </c>
      <c r="D196" s="183" t="s">
        <v>14618</v>
      </c>
    </row>
    <row r="197" spans="1:4" ht="16.2" customHeight="1">
      <c r="A197" s="183" t="s">
        <v>14623</v>
      </c>
      <c r="B197" s="183">
        <v>60</v>
      </c>
      <c r="C197" s="183" t="s">
        <v>12115</v>
      </c>
      <c r="D197" s="183" t="s">
        <v>14624</v>
      </c>
    </row>
    <row r="198" spans="1:4" s="483" customFormat="1" ht="16.2" customHeight="1">
      <c r="A198" s="329" t="s">
        <v>14625</v>
      </c>
      <c r="B198" s="483">
        <v>120</v>
      </c>
      <c r="C198" s="483" t="s">
        <v>12115</v>
      </c>
      <c r="D198" s="329" t="s">
        <v>14626</v>
      </c>
    </row>
    <row r="199" spans="1:4" s="483" customFormat="1" ht="16.2" customHeight="1">
      <c r="A199" s="329" t="s">
        <v>14625</v>
      </c>
      <c r="B199" s="483">
        <v>44</v>
      </c>
      <c r="C199" s="483" t="s">
        <v>12115</v>
      </c>
      <c r="D199" s="329" t="s">
        <v>14627</v>
      </c>
    </row>
    <row r="200" spans="1:4" s="483" customFormat="1" ht="16.2" customHeight="1">
      <c r="A200" s="329" t="s">
        <v>14628</v>
      </c>
      <c r="B200" s="483">
        <v>572</v>
      </c>
      <c r="C200" s="483" t="s">
        <v>12115</v>
      </c>
      <c r="D200" s="329" t="s">
        <v>14629</v>
      </c>
    </row>
    <row r="201" spans="1:4" s="483" customFormat="1" ht="16.2" customHeight="1">
      <c r="A201" s="329" t="s">
        <v>14632</v>
      </c>
      <c r="B201" s="483">
        <v>44</v>
      </c>
      <c r="C201" s="483" t="s">
        <v>12115</v>
      </c>
      <c r="D201" s="329" t="s">
        <v>14633</v>
      </c>
    </row>
    <row r="202" spans="1:4" ht="16.2" customHeight="1">
      <c r="A202" s="183" t="s">
        <v>14639</v>
      </c>
      <c r="B202" s="183">
        <v>112</v>
      </c>
      <c r="C202" s="183" t="s">
        <v>12115</v>
      </c>
      <c r="D202" s="183" t="s">
        <v>14640</v>
      </c>
    </row>
    <row r="203" spans="1:4" ht="16.2" customHeight="1">
      <c r="A203" s="183" t="s">
        <v>14642</v>
      </c>
      <c r="B203" s="183">
        <v>28</v>
      </c>
      <c r="C203" s="183" t="s">
        <v>11100</v>
      </c>
      <c r="D203" s="183" t="s">
        <v>14286</v>
      </c>
    </row>
    <row r="204" spans="1:4" ht="16.2" customHeight="1">
      <c r="A204" s="183" t="s">
        <v>11108</v>
      </c>
      <c r="B204" s="183">
        <v>44</v>
      </c>
      <c r="C204" s="183" t="s">
        <v>12115</v>
      </c>
      <c r="D204" s="183" t="s">
        <v>11109</v>
      </c>
    </row>
    <row r="205" spans="1:4" ht="16.2" customHeight="1">
      <c r="A205" s="183" t="s">
        <v>14308</v>
      </c>
      <c r="B205" s="183">
        <v>60</v>
      </c>
      <c r="C205" s="183" t="s">
        <v>11100</v>
      </c>
      <c r="D205" s="183" t="s">
        <v>14648</v>
      </c>
    </row>
    <row r="206" spans="1:4" ht="16.2" customHeight="1">
      <c r="A206" s="183" t="s">
        <v>11110</v>
      </c>
      <c r="B206" s="183">
        <v>112</v>
      </c>
      <c r="C206" s="183" t="s">
        <v>12115</v>
      </c>
      <c r="D206" s="183" t="s">
        <v>14649</v>
      </c>
    </row>
    <row r="207" spans="1:4" ht="16.2" customHeight="1">
      <c r="A207" s="183" t="s">
        <v>11111</v>
      </c>
      <c r="B207" s="183">
        <v>60</v>
      </c>
      <c r="C207" s="183" t="s">
        <v>11100</v>
      </c>
      <c r="D207" s="183" t="s">
        <v>14321</v>
      </c>
    </row>
    <row r="208" spans="1:4" ht="16.2" customHeight="1">
      <c r="A208" s="183" t="s">
        <v>11119</v>
      </c>
      <c r="B208" s="183">
        <v>60</v>
      </c>
      <c r="C208" s="183" t="s">
        <v>11100</v>
      </c>
      <c r="D208" s="183" t="s">
        <v>14333</v>
      </c>
    </row>
    <row r="209" spans="1:6" ht="16.2" customHeight="1">
      <c r="A209" s="183" t="s">
        <v>11122</v>
      </c>
      <c r="B209" s="183">
        <v>60</v>
      </c>
      <c r="C209" s="183" t="s">
        <v>11100</v>
      </c>
      <c r="D209" s="183" t="s">
        <v>14337</v>
      </c>
    </row>
    <row r="210" spans="1:6" ht="16.2" customHeight="1">
      <c r="A210" s="183" t="s">
        <v>11124</v>
      </c>
      <c r="B210" s="183">
        <v>44</v>
      </c>
      <c r="C210" s="183" t="s">
        <v>11100</v>
      </c>
      <c r="D210" s="183" t="s">
        <v>14659</v>
      </c>
    </row>
    <row r="211" spans="1:6" ht="16.2" customHeight="1">
      <c r="A211" s="183" t="s">
        <v>11130</v>
      </c>
      <c r="B211" s="183">
        <v>720</v>
      </c>
      <c r="C211" s="183" t="s">
        <v>11100</v>
      </c>
      <c r="D211" s="183" t="s">
        <v>14367</v>
      </c>
    </row>
    <row r="212" spans="1:6" ht="16.2" customHeight="1">
      <c r="A212" s="183" t="s">
        <v>14663</v>
      </c>
      <c r="B212" s="183">
        <v>88</v>
      </c>
      <c r="C212" s="183" t="s">
        <v>12115</v>
      </c>
      <c r="D212" s="183" t="s">
        <v>14664</v>
      </c>
    </row>
    <row r="213" spans="1:6" ht="16.2" customHeight="1">
      <c r="A213" s="183" t="s">
        <v>14373</v>
      </c>
      <c r="B213" s="183">
        <v>92</v>
      </c>
      <c r="C213" s="183" t="s">
        <v>11100</v>
      </c>
      <c r="D213" s="183" t="s">
        <v>11135</v>
      </c>
    </row>
    <row r="214" spans="1:6" ht="16.2" customHeight="1">
      <c r="A214" s="183" t="s">
        <v>11136</v>
      </c>
      <c r="B214" s="183">
        <v>28</v>
      </c>
      <c r="C214" s="183" t="s">
        <v>12115</v>
      </c>
      <c r="D214" s="183" t="s">
        <v>14581</v>
      </c>
    </row>
    <row r="215" spans="1:6" ht="16.2" customHeight="1">
      <c r="A215" s="183" t="s">
        <v>11141</v>
      </c>
      <c r="B215" s="183">
        <v>28</v>
      </c>
      <c r="C215" s="183" t="s">
        <v>11100</v>
      </c>
      <c r="D215" s="183" t="s">
        <v>11137</v>
      </c>
    </row>
    <row r="216" spans="1:6" ht="16.2" customHeight="1">
      <c r="A216" s="183" t="s">
        <v>14398</v>
      </c>
      <c r="B216" s="183">
        <v>56</v>
      </c>
      <c r="C216" s="183" t="s">
        <v>11100</v>
      </c>
      <c r="D216" s="183" t="s">
        <v>14666</v>
      </c>
    </row>
    <row r="217" spans="1:6" ht="16.2" customHeight="1">
      <c r="A217" s="183" t="s">
        <v>11142</v>
      </c>
      <c r="B217" s="183">
        <v>112</v>
      </c>
      <c r="C217" s="183" t="s">
        <v>11100</v>
      </c>
      <c r="D217" s="183" t="s">
        <v>14667</v>
      </c>
    </row>
    <row r="218" spans="1:6" ht="16.2" customHeight="1">
      <c r="A218" s="183" t="s">
        <v>14668</v>
      </c>
      <c r="B218" s="183">
        <v>44</v>
      </c>
      <c r="C218" s="183" t="s">
        <v>11134</v>
      </c>
      <c r="D218" s="183" t="s">
        <v>14669</v>
      </c>
    </row>
    <row r="219" spans="1:6" ht="16.2" customHeight="1">
      <c r="A219" s="183" t="s">
        <v>14412</v>
      </c>
      <c r="B219" s="183">
        <v>56</v>
      </c>
      <c r="C219" s="183" t="s">
        <v>11100</v>
      </c>
      <c r="D219" s="183" t="s">
        <v>14671</v>
      </c>
    </row>
    <row r="220" spans="1:6" ht="16.2" customHeight="1">
      <c r="A220" s="183" t="s">
        <v>14412</v>
      </c>
      <c r="B220" s="183">
        <v>28</v>
      </c>
      <c r="C220" s="183" t="s">
        <v>11100</v>
      </c>
      <c r="D220" s="183" t="s">
        <v>14672</v>
      </c>
    </row>
    <row r="221" spans="1:6" ht="16.2" customHeight="1">
      <c r="A221" s="183" t="s">
        <v>14419</v>
      </c>
      <c r="B221" s="183">
        <v>28</v>
      </c>
      <c r="C221" s="183" t="s">
        <v>12115</v>
      </c>
      <c r="D221" s="183" t="s">
        <v>11145</v>
      </c>
    </row>
    <row r="222" spans="1:6" ht="16.2" customHeight="1">
      <c r="A222" s="183" t="s">
        <v>14637</v>
      </c>
      <c r="B222" s="206">
        <v>200</v>
      </c>
      <c r="C222" s="695"/>
      <c r="D222" s="183" t="s">
        <v>15256</v>
      </c>
    </row>
    <row r="223" spans="1:6" ht="16.2" customHeight="1">
      <c r="A223" s="183" t="s">
        <v>11013</v>
      </c>
      <c r="B223" s="183">
        <v>250</v>
      </c>
      <c r="D223" s="183" t="s">
        <v>15257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2"/>
  <cols>
    <col min="1" max="1" width="15" style="315" customWidth="1"/>
    <col min="2" max="2" width="10.21875" style="315" customWidth="1"/>
    <col min="3" max="7" width="9" style="317"/>
    <col min="8" max="8" width="10.77734375" style="317" customWidth="1"/>
    <col min="9" max="9" width="9" style="317"/>
    <col min="10" max="10" width="3.88671875" style="317" customWidth="1"/>
    <col min="11" max="11" width="9" style="315"/>
    <col min="12" max="12" width="9.10937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4980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4498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4981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4498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4982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4498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4983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4498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4984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4498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4985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4498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4986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4498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4987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4988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4989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4990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4989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4991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4989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4992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4989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4993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4993</v>
      </c>
      <c r="B40" s="315" t="s">
        <v>4989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4994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4995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4995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4995</v>
      </c>
      <c r="B44" s="315" t="s">
        <v>4989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4996</v>
      </c>
      <c r="C45" s="322">
        <f>SUM(C46:C46)</f>
        <v>648000</v>
      </c>
    </row>
    <row r="46" spans="1:11">
      <c r="A46" s="315" t="s">
        <v>4997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4998</v>
      </c>
      <c r="C47" s="322">
        <f>SUM(C48:C52)</f>
        <v>49900</v>
      </c>
    </row>
    <row r="48" spans="1:11">
      <c r="A48" s="318" t="s">
        <v>4500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4500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4500</v>
      </c>
      <c r="B50" s="315" t="s">
        <v>4498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4500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4999</v>
      </c>
      <c r="B52" s="315" t="s">
        <v>4499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5000</v>
      </c>
      <c r="C53" s="608">
        <f>SUM(C54:C58)</f>
        <v>-57400</v>
      </c>
    </row>
    <row r="54" spans="1:11">
      <c r="A54" s="318" t="s">
        <v>5001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5001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5001</v>
      </c>
      <c r="B56" s="315" t="s">
        <v>4498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5001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5002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5003</v>
      </c>
      <c r="C59" s="323">
        <f>SUM(C60)</f>
        <v>0</v>
      </c>
    </row>
    <row r="60" spans="1:11">
      <c r="A60" s="315" t="s">
        <v>5004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5005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4498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5006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2612</v>
      </c>
      <c r="C69" s="483" t="s">
        <v>4497</v>
      </c>
      <c r="D69" s="317"/>
      <c r="E69" s="329" t="s">
        <v>5007</v>
      </c>
      <c r="F69" s="317"/>
    </row>
    <row r="70" spans="2:6" s="483" customFormat="1">
      <c r="B70" s="483">
        <f>88000*4</f>
        <v>352000</v>
      </c>
      <c r="C70" s="329" t="s">
        <v>5008</v>
      </c>
      <c r="D70" s="317"/>
      <c r="F70" s="317"/>
    </row>
    <row r="71" spans="2:6" s="483" customFormat="1">
      <c r="B71" s="483">
        <v>180000</v>
      </c>
      <c r="C71" s="483" t="s">
        <v>4496</v>
      </c>
      <c r="D71" s="317"/>
      <c r="F71" s="317"/>
    </row>
    <row r="72" spans="2:6" s="483" customFormat="1">
      <c r="B72" s="483">
        <v>128000</v>
      </c>
      <c r="C72" s="329" t="s">
        <v>5009</v>
      </c>
      <c r="D72" s="317"/>
    </row>
    <row r="73" spans="2:6" s="483" customFormat="1">
      <c r="B73" s="483">
        <f>SUM(B70:B72)</f>
        <v>660000</v>
      </c>
      <c r="C73" s="483" t="s">
        <v>2378</v>
      </c>
      <c r="D73" s="317"/>
    </row>
    <row r="76" spans="2:6">
      <c r="B76" s="317" t="s">
        <v>5010</v>
      </c>
      <c r="D76" s="610" t="s">
        <v>5011</v>
      </c>
    </row>
    <row r="78" spans="2:6">
      <c r="C78" s="317" t="s">
        <v>4494</v>
      </c>
    </row>
    <row r="80" spans="2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62" sqref="C62:C65"/>
    </sheetView>
  </sheetViews>
  <sheetFormatPr defaultColWidth="9" defaultRowHeight="16.2"/>
  <cols>
    <col min="1" max="1" width="15" style="315" customWidth="1"/>
    <col min="2" max="2" width="10.21875" style="315" customWidth="1"/>
    <col min="3" max="7" width="9" style="317"/>
    <col min="8" max="8" width="10.77734375" style="317" customWidth="1"/>
    <col min="9" max="9" width="9" style="317"/>
    <col min="10" max="10" width="3.88671875" style="317" customWidth="1"/>
    <col min="11" max="11" width="9" style="315"/>
    <col min="12" max="12" width="9.10937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5976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5977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5978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5977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5979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5977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5980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5977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5981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5977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5982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5977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5983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5984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5985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5986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5987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5986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5988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5986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5989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5986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5990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5990</v>
      </c>
      <c r="B40" s="315" t="s">
        <v>5986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5991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5992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5992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5992</v>
      </c>
      <c r="B44" s="315" t="s">
        <v>5986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5993</v>
      </c>
      <c r="C45" s="322">
        <f>SUM(C46:C46)</f>
        <v>696000</v>
      </c>
    </row>
    <row r="46" spans="1:11">
      <c r="A46" s="315" t="s">
        <v>5994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5995</v>
      </c>
      <c r="C47" s="322">
        <f>SUM(C48:C52)</f>
        <v>57400</v>
      </c>
    </row>
    <row r="48" spans="1:11">
      <c r="A48" s="318" t="s">
        <v>4992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5996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4992</v>
      </c>
      <c r="B50" s="315" t="s">
        <v>4498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4992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5002</v>
      </c>
      <c r="B52" s="315" t="s">
        <v>5997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5998</v>
      </c>
      <c r="C53" s="608">
        <f>SUM(C54:C58)</f>
        <v>-71400</v>
      </c>
    </row>
    <row r="54" spans="1:11">
      <c r="A54" s="318" t="s">
        <v>5999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5999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5999</v>
      </c>
      <c r="B56" s="315" t="s">
        <v>4498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5999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6000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6001</v>
      </c>
      <c r="C59" s="323">
        <f>SUM(C60)</f>
        <v>-200000</v>
      </c>
    </row>
    <row r="60" spans="1:11">
      <c r="A60" s="315" t="s">
        <v>6002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6003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6004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5006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2612</v>
      </c>
      <c r="C69" s="329" t="s">
        <v>6005</v>
      </c>
      <c r="D69" s="317"/>
      <c r="E69" s="610" t="s">
        <v>6006</v>
      </c>
    </row>
    <row r="70" spans="1:6" s="483" customFormat="1">
      <c r="A70" s="329" t="s">
        <v>6007</v>
      </c>
      <c r="B70" s="483">
        <f>88000*3</f>
        <v>264000</v>
      </c>
      <c r="C70" s="329" t="s">
        <v>6008</v>
      </c>
      <c r="D70" s="317"/>
      <c r="F70" s="317"/>
    </row>
    <row r="71" spans="1:6" s="483" customFormat="1">
      <c r="A71" s="329" t="s">
        <v>6009</v>
      </c>
      <c r="B71" s="483">
        <v>240000</v>
      </c>
      <c r="C71" s="329" t="s">
        <v>6010</v>
      </c>
      <c r="D71" s="317"/>
      <c r="F71" s="317"/>
    </row>
    <row r="72" spans="1:6" s="483" customFormat="1">
      <c r="A72" s="329" t="s">
        <v>6011</v>
      </c>
      <c r="B72" s="483">
        <v>200000</v>
      </c>
      <c r="C72" s="329" t="s">
        <v>6012</v>
      </c>
      <c r="D72" s="317"/>
    </row>
    <row r="73" spans="1:6" s="483" customFormat="1">
      <c r="B73" s="483">
        <f>SUM(B70:B72)</f>
        <v>704000</v>
      </c>
      <c r="C73" s="483" t="s">
        <v>2378</v>
      </c>
      <c r="D73" s="317"/>
    </row>
    <row r="76" spans="1:6">
      <c r="B76" s="317" t="s">
        <v>6013</v>
      </c>
      <c r="D76" s="610" t="s">
        <v>6014</v>
      </c>
    </row>
    <row r="78" spans="1:6">
      <c r="C78" s="317" t="s">
        <v>4494</v>
      </c>
    </row>
    <row r="80" spans="1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37" activePane="bottomLeft" state="frozen"/>
      <selection activeCell="K41" sqref="K41:K48"/>
      <selection pane="bottomLeft" activeCell="C48" sqref="C48:C51"/>
    </sheetView>
  </sheetViews>
  <sheetFormatPr defaultColWidth="9" defaultRowHeight="16.2"/>
  <cols>
    <col min="1" max="1" width="15" style="721" customWidth="1"/>
    <col min="2" max="2" width="10.21875" style="721" customWidth="1"/>
    <col min="3" max="7" width="9" style="723"/>
    <col min="8" max="8" width="10.77734375" style="723" customWidth="1"/>
    <col min="9" max="9" width="9" style="723"/>
    <col min="10" max="10" width="3.88671875" style="723" customWidth="1"/>
    <col min="11" max="11" width="9" style="721"/>
    <col min="12" max="12" width="9.10937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2920</v>
      </c>
      <c r="D2" s="721" t="s">
        <v>2921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14681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14682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14683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14682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14684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14682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14685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14686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14687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14682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14688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14682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14689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4498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14690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14691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14692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4498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14693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4498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14694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14695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14696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14691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14697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14698</v>
      </c>
      <c r="B40" s="721" t="s">
        <v>14699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14700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14701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14701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14702</v>
      </c>
      <c r="B44" s="721" t="s">
        <v>14699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14703</v>
      </c>
      <c r="C45" s="728">
        <f>SUM(C46:C46)</f>
        <v>696000</v>
      </c>
    </row>
    <row r="46" spans="1:11">
      <c r="A46" s="721" t="s">
        <v>14704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14705</v>
      </c>
      <c r="C47" s="728">
        <f>SUM(C48:C52)</f>
        <v>71400</v>
      </c>
    </row>
    <row r="48" spans="1:11">
      <c r="A48" s="724" t="s">
        <v>14706</v>
      </c>
      <c r="B48" s="721" t="s">
        <v>21</v>
      </c>
      <c r="C48" s="725">
        <f>-'[1]107薪'!C54</f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14707</v>
      </c>
      <c r="B49" s="721" t="s">
        <v>24</v>
      </c>
      <c r="C49" s="725">
        <f>-'[1]107薪'!C55</f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5989</v>
      </c>
      <c r="B50" s="721" t="s">
        <v>14708</v>
      </c>
      <c r="C50" s="725">
        <f>-'[1]107薪'!C56</f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14709</v>
      </c>
      <c r="B51" s="721" t="s">
        <v>263</v>
      </c>
      <c r="C51" s="729">
        <f>-'[1]107薪'!C57</f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14710</v>
      </c>
      <c r="B52" s="721" t="s">
        <v>14711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14712</v>
      </c>
      <c r="C53" s="731">
        <f>SUM(C54:C58)</f>
        <v>-47150</v>
      </c>
    </row>
    <row r="54" spans="1:11">
      <c r="A54" s="724" t="s">
        <v>14713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14714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14696</v>
      </c>
      <c r="B56" s="721" t="s">
        <v>4498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14714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14715</v>
      </c>
      <c r="B58" s="721" t="s">
        <v>4499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14716</v>
      </c>
      <c r="C59" s="730">
        <f>SUM(C60)</f>
        <v>-200000</v>
      </c>
    </row>
    <row r="60" spans="1:11">
      <c r="A60" s="721" t="s">
        <v>14717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14718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14719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5006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14720</v>
      </c>
    </row>
    <row r="70" spans="1:6">
      <c r="B70" s="737" t="s">
        <v>14721</v>
      </c>
    </row>
    <row r="71" spans="1:6">
      <c r="B71" s="737" t="s">
        <v>14722</v>
      </c>
    </row>
    <row r="72" spans="1:6">
      <c r="B72" s="737" t="s">
        <v>14723</v>
      </c>
    </row>
    <row r="73" spans="1:6" s="723" customFormat="1">
      <c r="A73" s="721"/>
      <c r="B73" s="721"/>
      <c r="C73" s="738"/>
    </row>
    <row r="74" spans="1:6" s="739" customFormat="1">
      <c r="B74" s="740" t="s">
        <v>2612</v>
      </c>
      <c r="C74" s="741" t="s">
        <v>14724</v>
      </c>
      <c r="D74" s="723"/>
      <c r="E74" s="742" t="s">
        <v>14725</v>
      </c>
    </row>
    <row r="75" spans="1:6" s="739" customFormat="1">
      <c r="A75" s="741" t="s">
        <v>14726</v>
      </c>
      <c r="B75" s="739">
        <f>88000*3</f>
        <v>264000</v>
      </c>
      <c r="C75" s="741" t="s">
        <v>14727</v>
      </c>
      <c r="D75" s="723"/>
      <c r="F75" s="723"/>
    </row>
    <row r="76" spans="1:6" s="739" customFormat="1">
      <c r="A76" s="741" t="s">
        <v>14728</v>
      </c>
      <c r="B76" s="739">
        <v>240000</v>
      </c>
      <c r="C76" s="741" t="s">
        <v>14729</v>
      </c>
      <c r="D76" s="723"/>
      <c r="F76" s="723"/>
    </row>
    <row r="77" spans="1:6" s="739" customFormat="1">
      <c r="A77" s="741" t="s">
        <v>14730</v>
      </c>
      <c r="B77" s="739">
        <v>200000</v>
      </c>
      <c r="C77" s="741" t="s">
        <v>14731</v>
      </c>
      <c r="D77" s="723"/>
    </row>
    <row r="78" spans="1:6" s="739" customFormat="1">
      <c r="B78" s="743">
        <f>SUM(B75:B77)</f>
        <v>704000</v>
      </c>
      <c r="C78" s="739" t="s">
        <v>2378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4495</v>
      </c>
      <c r="D81" s="610" t="s">
        <v>14732</v>
      </c>
    </row>
    <row r="83" spans="2:4" s="723" customFormat="1">
      <c r="B83" s="721"/>
      <c r="C83" s="723" t="s">
        <v>4494</v>
      </c>
    </row>
    <row r="85" spans="2:4" s="723" customFormat="1">
      <c r="B85" s="721"/>
      <c r="C85" s="723" t="s">
        <v>4493</v>
      </c>
    </row>
    <row r="86" spans="2:4" s="723" customFormat="1">
      <c r="B86" s="721"/>
      <c r="C86" s="723" t="s">
        <v>4492</v>
      </c>
    </row>
    <row r="87" spans="2:4" s="723" customFormat="1">
      <c r="B87" s="721"/>
      <c r="C87" s="723" t="s">
        <v>4491</v>
      </c>
    </row>
    <row r="88" spans="2:4" s="723" customFormat="1">
      <c r="B88" s="721"/>
      <c r="C88" s="723" t="s">
        <v>4490</v>
      </c>
    </row>
    <row r="90" spans="2:4" s="723" customFormat="1">
      <c r="B90" s="721"/>
      <c r="C90" s="723" t="s">
        <v>4489</v>
      </c>
    </row>
    <row r="91" spans="2:4" s="723" customFormat="1">
      <c r="B91" s="721"/>
      <c r="C91" s="723" t="s">
        <v>4488</v>
      </c>
    </row>
    <row r="92" spans="2:4" s="723" customFormat="1">
      <c r="B92" s="721"/>
      <c r="C92" s="723" t="s">
        <v>4487</v>
      </c>
    </row>
    <row r="93" spans="2:4" s="723" customFormat="1">
      <c r="B93" s="721"/>
      <c r="C93" s="723" t="s">
        <v>4486</v>
      </c>
    </row>
    <row r="94" spans="2:4" s="723" customFormat="1">
      <c r="B94" s="721"/>
      <c r="C94" s="723" t="s">
        <v>4485</v>
      </c>
    </row>
    <row r="95" spans="2:4" s="723" customFormat="1">
      <c r="B95" s="721"/>
      <c r="C95" s="723" t="s">
        <v>4484</v>
      </c>
    </row>
    <row r="96" spans="2:4" s="723" customFormat="1">
      <c r="B96" s="721"/>
      <c r="C96" s="723" t="s">
        <v>4483</v>
      </c>
    </row>
    <row r="97" spans="3:3" s="723" customFormat="1">
      <c r="C97" s="723" t="s">
        <v>4482</v>
      </c>
    </row>
    <row r="98" spans="3:3" s="723" customFormat="1">
      <c r="C98" s="723" t="s">
        <v>4481</v>
      </c>
    </row>
    <row r="99" spans="3:3" s="723" customFormat="1">
      <c r="C99" s="723" t="s">
        <v>4480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37" activePane="bottomLeft" state="frozen"/>
      <selection pane="bottomLeft" activeCell="U1" sqref="U1"/>
    </sheetView>
  </sheetViews>
  <sheetFormatPr defaultColWidth="9" defaultRowHeight="16.2"/>
  <cols>
    <col min="1" max="1" width="10.77734375" style="442" customWidth="1"/>
    <col min="2" max="2" width="17.44140625" style="413" bestFit="1" customWidth="1"/>
    <col min="3" max="3" width="3.6640625" style="442" customWidth="1"/>
    <col min="4" max="4" width="16.21875" style="441" customWidth="1"/>
    <col min="5" max="5" width="8" style="442" customWidth="1"/>
    <col min="6" max="6" width="10" style="443" bestFit="1" customWidth="1"/>
    <col min="7" max="7" width="4.109375" style="442" bestFit="1" customWidth="1"/>
    <col min="8" max="8" width="8.6640625" style="444" bestFit="1" customWidth="1"/>
    <col min="9" max="9" width="4" style="442" bestFit="1" customWidth="1"/>
    <col min="10" max="10" width="12.109375" style="444" bestFit="1" customWidth="1"/>
    <col min="11" max="11" width="5" style="442" bestFit="1" customWidth="1"/>
    <col min="12" max="12" width="7.44140625" style="444" bestFit="1" customWidth="1"/>
    <col min="13" max="13" width="5.109375" style="445" bestFit="1" customWidth="1"/>
    <col min="14" max="14" width="5.44140625" style="444" customWidth="1"/>
    <col min="15" max="15" width="5.44140625" style="416" customWidth="1"/>
    <col min="16" max="16" width="7.44140625" style="416" bestFit="1" customWidth="1"/>
    <col min="17" max="17" width="5.109375" style="416" bestFit="1" customWidth="1"/>
    <col min="18" max="19" width="7" style="416" customWidth="1"/>
    <col min="20" max="20" width="7.44140625" style="416" customWidth="1"/>
    <col min="21" max="21" width="7.88671875" style="451" customWidth="1"/>
    <col min="22" max="22" width="8.33203125" style="451" customWidth="1"/>
    <col min="23" max="23" width="4.88671875" style="451" customWidth="1"/>
    <col min="24" max="24" width="7.6640625" style="451" customWidth="1"/>
    <col min="25" max="25" width="6.6640625" style="415" customWidth="1"/>
    <col min="26" max="26" width="8.109375" style="416" bestFit="1" customWidth="1"/>
    <col min="27" max="27" width="5.77734375" style="416" bestFit="1" customWidth="1"/>
    <col min="28" max="28" width="3.6640625" style="415" customWidth="1"/>
    <col min="29" max="29" width="3.88671875" style="415" customWidth="1"/>
    <col min="30" max="16384" width="9" style="415"/>
  </cols>
  <sheetData>
    <row r="1" spans="1:27">
      <c r="A1" s="412" t="s">
        <v>5066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42775</v>
      </c>
      <c r="B3" s="412" t="s">
        <v>5144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5070</v>
      </c>
      <c r="Z3" s="431"/>
      <c r="AA3" s="432"/>
    </row>
    <row r="4" spans="1:27">
      <c r="A4" s="424">
        <v>42781</v>
      </c>
      <c r="B4" s="412" t="s">
        <v>5145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5146</v>
      </c>
      <c r="Z4" s="431"/>
      <c r="AA4" s="432"/>
    </row>
    <row r="5" spans="1:27">
      <c r="A5" s="424">
        <v>42781</v>
      </c>
      <c r="B5" s="412" t="s">
        <v>5147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5146</v>
      </c>
      <c r="Z5" s="431"/>
      <c r="AA5" s="432"/>
    </row>
    <row r="6" spans="1:27" ht="15.75" customHeight="1">
      <c r="A6" s="424">
        <v>42781</v>
      </c>
      <c r="B6" s="412" t="s">
        <v>5148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5146</v>
      </c>
      <c r="Z6" s="431"/>
      <c r="AA6" s="432"/>
    </row>
    <row r="7" spans="1:27">
      <c r="A7" s="424">
        <v>42797</v>
      </c>
      <c r="B7" s="412" t="s">
        <v>5125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5109</v>
      </c>
      <c r="Z7" s="431"/>
      <c r="AA7" s="432"/>
    </row>
    <row r="8" spans="1:27">
      <c r="A8" s="424">
        <v>42799</v>
      </c>
      <c r="B8" s="412" t="s">
        <v>5122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5070</v>
      </c>
      <c r="Z8" s="431"/>
      <c r="AA8" s="432"/>
    </row>
    <row r="9" spans="1:27">
      <c r="A9" s="424">
        <v>42800</v>
      </c>
      <c r="B9" s="412" t="s">
        <v>5126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5109</v>
      </c>
      <c r="Z9" s="431"/>
      <c r="AA9" s="432"/>
    </row>
    <row r="10" spans="1:27">
      <c r="A10" s="424">
        <v>42800</v>
      </c>
      <c r="B10" s="412" t="s">
        <v>5123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5124</v>
      </c>
      <c r="Z10" s="431"/>
      <c r="AA10" s="432"/>
    </row>
    <row r="11" spans="1:27">
      <c r="A11" s="424">
        <v>42821</v>
      </c>
      <c r="B11" s="412" t="s">
        <v>5127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5070</v>
      </c>
      <c r="Z11" s="431"/>
      <c r="AA11" s="432"/>
    </row>
    <row r="12" spans="1:27">
      <c r="A12" s="424">
        <v>42822</v>
      </c>
      <c r="B12" s="412" t="s">
        <v>5128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5068</v>
      </c>
      <c r="Z12" s="431"/>
      <c r="AA12" s="432"/>
    </row>
    <row r="13" spans="1:27">
      <c r="A13" s="424">
        <v>42824</v>
      </c>
      <c r="B13" s="412" t="s">
        <v>5129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5070</v>
      </c>
      <c r="Z13" s="431"/>
      <c r="AA13" s="432"/>
    </row>
    <row r="14" spans="1:27">
      <c r="A14" s="424">
        <v>42831</v>
      </c>
      <c r="B14" s="412" t="s">
        <v>5130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5070</v>
      </c>
      <c r="Z14" s="431"/>
      <c r="AA14" s="432"/>
    </row>
    <row r="15" spans="1:27">
      <c r="A15" s="424">
        <v>42842</v>
      </c>
      <c r="B15" s="412" t="s">
        <v>5131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5070</v>
      </c>
      <c r="Z15" s="431"/>
      <c r="AA15" s="432"/>
    </row>
    <row r="16" spans="1:27">
      <c r="A16" s="424">
        <v>42843</v>
      </c>
      <c r="B16" s="412" t="s">
        <v>5132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5070</v>
      </c>
      <c r="Z16" s="431"/>
      <c r="AA16" s="432"/>
    </row>
    <row r="17" spans="1:27">
      <c r="A17" s="424">
        <v>42864</v>
      </c>
      <c r="B17" s="412" t="s">
        <v>5106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5070</v>
      </c>
      <c r="Z17" s="431"/>
      <c r="AA17" s="432"/>
    </row>
    <row r="18" spans="1:27">
      <c r="A18" s="424">
        <v>42865</v>
      </c>
      <c r="B18" s="412" t="s">
        <v>5107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5070</v>
      </c>
      <c r="Z18" s="639"/>
      <c r="AA18" s="432"/>
    </row>
    <row r="19" spans="1:27">
      <c r="A19" s="424">
        <v>42865</v>
      </c>
      <c r="B19" s="412" t="s">
        <v>5108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5109</v>
      </c>
      <c r="Z19" s="639"/>
      <c r="AA19" s="432"/>
    </row>
    <row r="20" spans="1:27">
      <c r="A20" s="424">
        <v>42865</v>
      </c>
      <c r="B20" s="412" t="s">
        <v>5110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5068</v>
      </c>
      <c r="Z20" s="639"/>
      <c r="AA20" s="432"/>
    </row>
    <row r="21" spans="1:27">
      <c r="A21" s="424">
        <v>42866</v>
      </c>
      <c r="B21" s="412" t="s">
        <v>5111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5070</v>
      </c>
      <c r="Z21" s="639"/>
      <c r="AA21" s="432"/>
    </row>
    <row r="22" spans="1:27">
      <c r="A22" s="424">
        <v>42893</v>
      </c>
      <c r="B22" s="412" t="s">
        <v>5112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5070</v>
      </c>
      <c r="Z22" s="639"/>
      <c r="AA22" s="432"/>
    </row>
    <row r="23" spans="1:27">
      <c r="A23" s="424">
        <v>42894</v>
      </c>
      <c r="B23" s="412" t="s">
        <v>5113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5070</v>
      </c>
      <c r="Z23" s="639"/>
      <c r="AA23" s="432"/>
    </row>
    <row r="24" spans="1:27">
      <c r="A24" s="424">
        <v>42936</v>
      </c>
      <c r="B24" s="412" t="s">
        <v>5093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5070</v>
      </c>
      <c r="Z24" s="639"/>
      <c r="AA24" s="432"/>
    </row>
    <row r="25" spans="1:27">
      <c r="A25" s="424">
        <v>42937</v>
      </c>
      <c r="B25" s="412" t="s">
        <v>5094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5068</v>
      </c>
      <c r="Z25" s="639"/>
      <c r="AA25" s="432"/>
    </row>
    <row r="26" spans="1:27">
      <c r="A26" s="424">
        <v>42941</v>
      </c>
      <c r="B26" s="412" t="s">
        <v>5095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5070</v>
      </c>
      <c r="Z26" s="639"/>
      <c r="AA26" s="432"/>
    </row>
    <row r="27" spans="1:27">
      <c r="A27" s="424">
        <v>42955</v>
      </c>
      <c r="B27" s="412" t="s">
        <v>5096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5070</v>
      </c>
      <c r="Z27" s="639"/>
      <c r="AA27" s="432"/>
    </row>
    <row r="28" spans="1:27">
      <c r="A28" s="424">
        <v>42974</v>
      </c>
      <c r="B28" s="412" t="s">
        <v>5097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5070</v>
      </c>
      <c r="Z28" s="639"/>
      <c r="AA28" s="432"/>
    </row>
    <row r="29" spans="1:27">
      <c r="A29" s="424">
        <v>43025</v>
      </c>
      <c r="B29" s="412" t="s">
        <v>5082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5070</v>
      </c>
      <c r="Z29" s="639"/>
      <c r="AA29" s="432"/>
    </row>
    <row r="30" spans="1:27">
      <c r="A30" s="424">
        <v>43026</v>
      </c>
      <c r="B30" s="412" t="s">
        <v>5083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5068</v>
      </c>
      <c r="Z30" s="639"/>
      <c r="AA30" s="432"/>
    </row>
    <row r="31" spans="1:27">
      <c r="A31" s="611">
        <v>43039</v>
      </c>
      <c r="B31" s="412" t="s">
        <v>5084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5070</v>
      </c>
      <c r="Z31" s="639"/>
      <c r="AA31" s="432"/>
    </row>
    <row r="32" spans="1:27">
      <c r="A32" s="424">
        <v>43040</v>
      </c>
      <c r="B32" s="412" t="s">
        <v>5067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5068</v>
      </c>
      <c r="Z32" s="639"/>
      <c r="AA32" s="432"/>
    </row>
    <row r="33" spans="1:27">
      <c r="A33" s="424">
        <v>43066</v>
      </c>
      <c r="B33" s="412" t="s">
        <v>5069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5070</v>
      </c>
      <c r="Z33" s="639"/>
      <c r="AA33" s="432"/>
    </row>
    <row r="34" spans="1:27">
      <c r="A34" s="611">
        <v>43081</v>
      </c>
      <c r="B34" s="412" t="s">
        <v>5071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5068</v>
      </c>
      <c r="Z34" s="639"/>
      <c r="AA34" s="432"/>
    </row>
    <row r="35" spans="1:27">
      <c r="A35" s="611">
        <v>43081</v>
      </c>
      <c r="B35" s="412" t="s">
        <v>5072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5070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5073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5675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4829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4829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4829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5260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5149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5149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5149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5149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5149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5155</v>
      </c>
      <c r="B50" s="448" t="s">
        <v>5156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5157</v>
      </c>
      <c r="B51" s="448" t="s">
        <v>5158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5159</v>
      </c>
      <c r="B52" s="448" t="s">
        <v>5163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5164</v>
      </c>
      <c r="B53" s="448" t="s">
        <v>5161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5160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5162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5165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5167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5166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5261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5168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5169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5152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5116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5117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5100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5088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5074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5153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5140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5118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5119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5089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5090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5154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5141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5142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5143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5120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5121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5104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5105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5091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5092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5078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5079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5151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5134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5115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5099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5086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5080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5150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5133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5114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5098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5085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5081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5170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5673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16" zoomScale="90" zoomScaleNormal="90" workbookViewId="0">
      <selection activeCell="X17" sqref="X17"/>
    </sheetView>
  </sheetViews>
  <sheetFormatPr defaultColWidth="9" defaultRowHeight="16.2"/>
  <cols>
    <col min="1" max="1" width="10.88671875" style="442" customWidth="1"/>
    <col min="2" max="2" width="18.33203125" style="413" customWidth="1"/>
    <col min="3" max="3" width="3.6640625" style="442" customWidth="1"/>
    <col min="4" max="4" width="16.21875" style="441" customWidth="1"/>
    <col min="5" max="5" width="8" style="442" customWidth="1"/>
    <col min="6" max="6" width="10.33203125" style="443" bestFit="1" customWidth="1"/>
    <col min="7" max="7" width="4.109375" style="442" bestFit="1" customWidth="1"/>
    <col min="8" max="8" width="8.6640625" style="444" bestFit="1" customWidth="1"/>
    <col min="9" max="9" width="4" style="442" bestFit="1" customWidth="1"/>
    <col min="10" max="10" width="12.109375" style="444" bestFit="1" customWidth="1"/>
    <col min="11" max="11" width="5" style="442" bestFit="1" customWidth="1"/>
    <col min="12" max="12" width="7.44140625" style="444" bestFit="1" customWidth="1"/>
    <col min="13" max="13" width="5.109375" style="445" bestFit="1" customWidth="1"/>
    <col min="14" max="14" width="6" style="444" customWidth="1"/>
    <col min="15" max="15" width="5.44140625" style="416" customWidth="1"/>
    <col min="16" max="16" width="7.44140625" style="416" bestFit="1" customWidth="1"/>
    <col min="17" max="17" width="5.109375" style="416" bestFit="1" customWidth="1"/>
    <col min="18" max="19" width="7" style="416" customWidth="1"/>
    <col min="20" max="20" width="7.44140625" style="416" customWidth="1"/>
    <col min="21" max="21" width="9.88671875" style="451" customWidth="1"/>
    <col min="22" max="22" width="8.33203125" style="451" customWidth="1"/>
    <col min="23" max="23" width="6.6640625" style="451" customWidth="1"/>
    <col min="24" max="24" width="7.6640625" style="451" customWidth="1"/>
    <col min="25" max="25" width="6.6640625" style="415" customWidth="1"/>
    <col min="26" max="26" width="8.109375" style="416" bestFit="1" customWidth="1"/>
    <col min="27" max="27" width="5.77734375" style="416" bestFit="1" customWidth="1"/>
    <col min="28" max="28" width="3.6640625" style="415" customWidth="1"/>
    <col min="29" max="29" width="3.88671875" style="415" customWidth="1"/>
    <col min="30" max="16384" width="9" style="415"/>
  </cols>
  <sheetData>
    <row r="1" spans="1:27">
      <c r="A1" s="412" t="s">
        <v>9959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43122</v>
      </c>
      <c r="B3" s="412" t="s">
        <v>9972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5070</v>
      </c>
      <c r="Z3" s="431"/>
      <c r="AA3" s="432"/>
    </row>
    <row r="4" spans="1:27">
      <c r="A4" s="424">
        <v>43123</v>
      </c>
      <c r="B4" s="412" t="s">
        <v>9973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9974</v>
      </c>
      <c r="Z4" s="431"/>
      <c r="AA4" s="432"/>
    </row>
    <row r="5" spans="1:27">
      <c r="A5" s="424">
        <v>43200</v>
      </c>
      <c r="B5" s="412" t="s">
        <v>9975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9976</v>
      </c>
      <c r="Z5" s="431"/>
      <c r="AA5" s="432"/>
    </row>
    <row r="6" spans="1:27" ht="15.75" customHeight="1">
      <c r="A6" s="424">
        <v>43235</v>
      </c>
      <c r="B6" s="412" t="s">
        <v>9977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9976</v>
      </c>
      <c r="Z6" s="431"/>
      <c r="AA6" s="432"/>
    </row>
    <row r="7" spans="1:27">
      <c r="A7" s="424">
        <v>43245</v>
      </c>
      <c r="B7" s="412" t="s">
        <v>9978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9976</v>
      </c>
      <c r="Z7" s="431"/>
      <c r="AA7" s="432"/>
    </row>
    <row r="8" spans="1:27">
      <c r="A8" s="424">
        <v>43282</v>
      </c>
      <c r="B8" s="412" t="s">
        <v>9979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5070</v>
      </c>
      <c r="Z8" s="431"/>
      <c r="AA8" s="432"/>
    </row>
    <row r="9" spans="1:27">
      <c r="A9" s="424">
        <v>43289</v>
      </c>
      <c r="B9" s="412" t="s">
        <v>9980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5070</v>
      </c>
      <c r="Z9" s="431"/>
      <c r="AA9" s="432"/>
    </row>
    <row r="10" spans="1:27">
      <c r="A10" s="424">
        <v>43299</v>
      </c>
      <c r="B10" s="412" t="s">
        <v>9981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5068</v>
      </c>
      <c r="Z10" s="431"/>
      <c r="AA10" s="432"/>
    </row>
    <row r="11" spans="1:27">
      <c r="A11" s="424">
        <v>43304</v>
      </c>
      <c r="B11" s="412" t="s">
        <v>9982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5070</v>
      </c>
      <c r="Z11" s="431"/>
      <c r="AA11" s="432"/>
    </row>
    <row r="12" spans="1:27">
      <c r="A12" s="424">
        <v>43339</v>
      </c>
      <c r="B12" s="412" t="s">
        <v>9983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9976</v>
      </c>
      <c r="Z12" s="431"/>
      <c r="AA12" s="432"/>
    </row>
    <row r="13" spans="1:27">
      <c r="A13" s="424">
        <v>43419</v>
      </c>
      <c r="B13" s="412" t="s">
        <v>9984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5070</v>
      </c>
      <c r="Z13" s="431"/>
      <c r="AA13" s="432"/>
    </row>
    <row r="14" spans="1:27">
      <c r="A14" s="424">
        <v>43417</v>
      </c>
      <c r="B14" s="412" t="s">
        <v>9985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9974</v>
      </c>
      <c r="Z14" s="431"/>
      <c r="AA14" s="432"/>
    </row>
    <row r="15" spans="1:27">
      <c r="A15" s="424">
        <v>43426</v>
      </c>
      <c r="B15" s="412" t="s">
        <v>9986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5070</v>
      </c>
      <c r="Z15" s="431"/>
      <c r="AA15" s="432"/>
    </row>
    <row r="16" spans="1:27">
      <c r="A16" s="424">
        <v>43427</v>
      </c>
      <c r="B16" s="412" t="s">
        <v>9987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9974</v>
      </c>
      <c r="Z16" s="431"/>
      <c r="AA16" s="432"/>
    </row>
    <row r="17" spans="1:28">
      <c r="A17" s="424">
        <v>43459</v>
      </c>
      <c r="B17" s="412" t="s">
        <v>10036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5070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5675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4829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4829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4829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4424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4829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4475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4475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4475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4475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9962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9963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9964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9961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9965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9966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9960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9967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9968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9969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9970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9971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9988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9989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9990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9991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9992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9993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9994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9995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9996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9997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9998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9999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10000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10001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10002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10003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10004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10005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10006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10007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10008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10009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10010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10011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10012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10013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10020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10033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10032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10031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10030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10029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10028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10034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10023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10024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10025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10026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10027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10035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5673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A30" zoomScale="90" zoomScaleNormal="90" workbookViewId="0">
      <selection activeCell="R13" sqref="R13"/>
    </sheetView>
  </sheetViews>
  <sheetFormatPr defaultColWidth="9" defaultRowHeight="16.2"/>
  <cols>
    <col min="1" max="1" width="10.88671875" style="442" customWidth="1"/>
    <col min="2" max="2" width="18.33203125" style="413" customWidth="1"/>
    <col min="3" max="3" width="3.6640625" style="442" customWidth="1"/>
    <col min="4" max="4" width="16.21875" style="441" customWidth="1"/>
    <col min="5" max="5" width="8" style="442" customWidth="1"/>
    <col min="6" max="6" width="11.6640625" style="443" bestFit="1" customWidth="1"/>
    <col min="7" max="7" width="8" style="442" bestFit="1" customWidth="1"/>
    <col min="8" max="8" width="11.6640625" style="444" bestFit="1" customWidth="1"/>
    <col min="9" max="9" width="8" style="442" bestFit="1" customWidth="1"/>
    <col min="10" max="10" width="12.6640625" style="444" bestFit="1" customWidth="1"/>
    <col min="11" max="11" width="8" style="442" bestFit="1" customWidth="1"/>
    <col min="12" max="12" width="10.44140625" style="444" bestFit="1" customWidth="1"/>
    <col min="13" max="13" width="8" style="445" bestFit="1" customWidth="1"/>
    <col min="14" max="14" width="7.5546875" style="444" customWidth="1"/>
    <col min="15" max="15" width="5.44140625" style="416" customWidth="1"/>
    <col min="16" max="16" width="11.6640625" style="416" bestFit="1" customWidth="1"/>
    <col min="17" max="17" width="7" style="416" bestFit="1" customWidth="1"/>
    <col min="18" max="18" width="10.44140625" style="416" customWidth="1"/>
    <col min="19" max="19" width="7" style="416" customWidth="1"/>
    <col min="20" max="20" width="7.77734375" style="416" customWidth="1"/>
    <col min="21" max="21" width="9.88671875" style="451" customWidth="1"/>
    <col min="22" max="22" width="8.33203125" style="451" customWidth="1"/>
    <col min="23" max="23" width="6.6640625" style="451" customWidth="1"/>
    <col min="24" max="24" width="8.21875" style="451" customWidth="1"/>
    <col min="25" max="25" width="6.6640625" style="415" customWidth="1"/>
    <col min="26" max="26" width="8.109375" style="416" bestFit="1" customWidth="1"/>
    <col min="27" max="27" width="5.77734375" style="416" bestFit="1" customWidth="1"/>
    <col min="28" max="28" width="3.6640625" style="415" customWidth="1"/>
    <col min="29" max="29" width="3.88671875" style="415" customWidth="1"/>
    <col min="30" max="16384" width="9" style="415"/>
  </cols>
  <sheetData>
    <row r="1" spans="1:27">
      <c r="A1" s="412" t="s">
        <v>14859</v>
      </c>
      <c r="C1" s="414">
        <f>SUM(C3:C17)</f>
        <v>10</v>
      </c>
      <c r="D1" s="769">
        <f>SUM(D3:D17)</f>
        <v>24023.580000000005</v>
      </c>
      <c r="E1" s="769">
        <f>SUM(E3:E17)</f>
        <v>9</v>
      </c>
      <c r="F1" s="769">
        <f>SUM(F3:F17)</f>
        <v>22104.75</v>
      </c>
      <c r="G1" s="769">
        <f>SUM(G3:G17)</f>
        <v>10</v>
      </c>
      <c r="H1" s="769">
        <f>SUM(H3:H17)</f>
        <v>10276.190000000002</v>
      </c>
      <c r="I1" s="769">
        <f>SUM(I3:I17)</f>
        <v>11</v>
      </c>
      <c r="J1" s="769">
        <f>SUM(J3:J17)</f>
        <v>29363.800000000003</v>
      </c>
      <c r="K1" s="769">
        <f>SUM(K3:K17)</f>
        <v>21</v>
      </c>
      <c r="L1" s="769">
        <f>SUM(L3:L17)</f>
        <v>7943.7800000000007</v>
      </c>
      <c r="M1" s="769">
        <f>SUM(M3:M17)</f>
        <v>19</v>
      </c>
      <c r="N1" s="769">
        <f>SUM(N3:N17)</f>
        <v>3624.78</v>
      </c>
      <c r="O1" s="769">
        <f>SUM(O3:O17)</f>
        <v>13</v>
      </c>
      <c r="P1" s="769">
        <f>SUM(P3:P17)</f>
        <v>21949.471428571429</v>
      </c>
      <c r="Q1" s="769">
        <f>SUM(Q3:Q17)</f>
        <v>7</v>
      </c>
      <c r="R1" s="769">
        <f>SUM(R3:R17)</f>
        <v>15168.52</v>
      </c>
      <c r="S1" s="769">
        <f>SUM(S3:S17)</f>
        <v>4</v>
      </c>
      <c r="T1" s="769">
        <f>SUM(T3:T17)</f>
        <v>1074.3400000000001</v>
      </c>
      <c r="U1" s="769">
        <f>SUM(U3:U17)</f>
        <v>135529.21142857143</v>
      </c>
      <c r="V1" s="414">
        <f>SUM(V3:V17)</f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43530</v>
      </c>
      <c r="B3" s="412" t="s">
        <v>15094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0">U3+V3</f>
        <v>9374.57</v>
      </c>
      <c r="Y3" s="430" t="s">
        <v>9976</v>
      </c>
      <c r="Z3" s="431"/>
      <c r="AA3" s="432"/>
    </row>
    <row r="4" spans="1:27">
      <c r="A4" s="424">
        <v>43530</v>
      </c>
      <c r="B4" s="412" t="s">
        <v>15112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1">U4+V4</f>
        <v>4090</v>
      </c>
      <c r="Y4" s="760" t="s">
        <v>15184</v>
      </c>
      <c r="Z4" s="431"/>
      <c r="AA4" s="432"/>
    </row>
    <row r="5" spans="1:27">
      <c r="A5" s="424">
        <v>43599</v>
      </c>
      <c r="B5" s="412" t="s">
        <v>15095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2">D5+F5+H5+J5+L5+N5+T5+P5+R5</f>
        <v>26459.99</v>
      </c>
      <c r="V5" s="414">
        <v>1323</v>
      </c>
      <c r="W5" s="414"/>
      <c r="X5" s="429">
        <f t="shared" si="0"/>
        <v>27782.99</v>
      </c>
      <c r="Y5" s="430" t="s">
        <v>5070</v>
      </c>
      <c r="Z5" s="431"/>
      <c r="AA5" s="432"/>
    </row>
    <row r="6" spans="1:27" ht="15.75" customHeight="1">
      <c r="A6" s="424">
        <v>43607</v>
      </c>
      <c r="B6" s="412" t="s">
        <v>15096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2"/>
        <v>2047</v>
      </c>
      <c r="V6" s="414">
        <v>102</v>
      </c>
      <c r="W6" s="414"/>
      <c r="X6" s="429">
        <f t="shared" si="0"/>
        <v>2149</v>
      </c>
      <c r="Y6" s="430" t="s">
        <v>15100</v>
      </c>
      <c r="Z6" s="431"/>
      <c r="AA6" s="432"/>
    </row>
    <row r="7" spans="1:27">
      <c r="A7" s="424">
        <v>43607</v>
      </c>
      <c r="B7" s="412" t="s">
        <v>15097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2"/>
        <v>2047</v>
      </c>
      <c r="V7" s="414">
        <v>102</v>
      </c>
      <c r="W7" s="414"/>
      <c r="X7" s="429">
        <f t="shared" si="0"/>
        <v>2149</v>
      </c>
      <c r="Y7" s="430" t="s">
        <v>15100</v>
      </c>
      <c r="Z7" s="431"/>
      <c r="AA7" s="432"/>
    </row>
    <row r="8" spans="1:27">
      <c r="A8" s="424">
        <v>43607</v>
      </c>
      <c r="B8" s="412" t="s">
        <v>15098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2"/>
        <v>2047</v>
      </c>
      <c r="V8" s="414">
        <v>102</v>
      </c>
      <c r="W8" s="414"/>
      <c r="X8" s="429">
        <f t="shared" si="0"/>
        <v>2149</v>
      </c>
      <c r="Y8" s="430" t="s">
        <v>15100</v>
      </c>
      <c r="Z8" s="431"/>
      <c r="AA8" s="432"/>
    </row>
    <row r="9" spans="1:27">
      <c r="A9" s="424">
        <v>43612</v>
      </c>
      <c r="B9" s="412" t="s">
        <v>15099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2"/>
        <v>15811.429999999998</v>
      </c>
      <c r="V9" s="414">
        <v>791</v>
      </c>
      <c r="W9" s="414"/>
      <c r="X9" s="429">
        <f t="shared" si="0"/>
        <v>16602.43</v>
      </c>
      <c r="Y9" s="430" t="s">
        <v>5070</v>
      </c>
      <c r="Z9" s="431"/>
      <c r="AA9" s="432"/>
    </row>
    <row r="10" spans="1:27">
      <c r="A10" s="424">
        <v>43655</v>
      </c>
      <c r="B10" s="412" t="s">
        <v>15101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2"/>
        <v>10309.52</v>
      </c>
      <c r="V10" s="414">
        <v>515</v>
      </c>
      <c r="W10" s="414"/>
      <c r="X10" s="429">
        <f t="shared" si="0"/>
        <v>10824.52</v>
      </c>
      <c r="Y10" s="430" t="s">
        <v>9976</v>
      </c>
      <c r="Z10" s="431"/>
      <c r="AA10" s="432"/>
    </row>
    <row r="11" spans="1:27">
      <c r="A11" s="424">
        <v>43668</v>
      </c>
      <c r="B11" s="412" t="s">
        <v>15102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2"/>
        <v>9961.9500000000007</v>
      </c>
      <c r="V11" s="414">
        <v>498</v>
      </c>
      <c r="W11" s="414"/>
      <c r="X11" s="429">
        <f t="shared" si="0"/>
        <v>10459.950000000001</v>
      </c>
      <c r="Y11" s="430" t="s">
        <v>5070</v>
      </c>
      <c r="Z11" s="431"/>
      <c r="AA11" s="432"/>
    </row>
    <row r="12" spans="1:27">
      <c r="A12" s="424">
        <v>43752</v>
      </c>
      <c r="B12" s="412" t="s">
        <v>15103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2"/>
        <v>8510.4800000000014</v>
      </c>
      <c r="V12" s="414">
        <v>426</v>
      </c>
      <c r="W12" s="414"/>
      <c r="X12" s="429">
        <f t="shared" si="0"/>
        <v>8936.4800000000014</v>
      </c>
      <c r="Y12" s="430" t="s">
        <v>5070</v>
      </c>
      <c r="Z12" s="431"/>
      <c r="AA12" s="432"/>
    </row>
    <row r="13" spans="1:27">
      <c r="A13" s="424">
        <v>43762</v>
      </c>
      <c r="B13" s="412" t="s">
        <v>15104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2"/>
        <v>8891.43</v>
      </c>
      <c r="V13" s="414">
        <v>445</v>
      </c>
      <c r="W13" s="414"/>
      <c r="X13" s="429">
        <f t="shared" si="0"/>
        <v>9336.43</v>
      </c>
      <c r="Y13" s="430" t="s">
        <v>5070</v>
      </c>
      <c r="Z13" s="431"/>
      <c r="AA13" s="432"/>
    </row>
    <row r="14" spans="1:27">
      <c r="A14" s="424">
        <v>43762</v>
      </c>
      <c r="B14" s="412" t="s">
        <v>15105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0"/>
        <v>2690</v>
      </c>
      <c r="Y14" s="430" t="s">
        <v>15106</v>
      </c>
      <c r="Z14" s="431"/>
      <c r="AA14" s="432"/>
    </row>
    <row r="15" spans="1:27">
      <c r="A15" s="424">
        <v>43762</v>
      </c>
      <c r="B15" s="412" t="s">
        <v>15107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0"/>
        <v>5069.5714285714284</v>
      </c>
      <c r="Y15" s="430" t="s">
        <v>15108</v>
      </c>
      <c r="Z15" s="431"/>
      <c r="AA15" s="432"/>
    </row>
    <row r="16" spans="1:27">
      <c r="A16" s="424">
        <v>43790</v>
      </c>
      <c r="B16" s="412" t="s">
        <v>15110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0"/>
        <v>15829.98</v>
      </c>
      <c r="Y16" s="430" t="s">
        <v>9976</v>
      </c>
      <c r="Z16" s="431"/>
      <c r="AA16" s="432"/>
    </row>
    <row r="17" spans="1:27">
      <c r="A17" s="424">
        <v>43810</v>
      </c>
      <c r="B17" s="412" t="s">
        <v>15111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5070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15092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15092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15093</v>
      </c>
      <c r="V21" s="438"/>
      <c r="W21" s="438"/>
      <c r="X21" s="450"/>
      <c r="Y21" s="433"/>
      <c r="Z21" s="437"/>
      <c r="AA21" s="437"/>
    </row>
    <row r="22" spans="1:27">
      <c r="A22" s="440">
        <v>43475</v>
      </c>
      <c r="B22" s="448" t="s">
        <v>4829</v>
      </c>
      <c r="C22" s="415"/>
      <c r="U22" s="572">
        <f>469+7</f>
        <v>476</v>
      </c>
      <c r="V22" s="446"/>
      <c r="W22" s="446"/>
      <c r="X22" s="447">
        <f t="shared" ref="X22" si="3">U22+V22</f>
        <v>476</v>
      </c>
      <c r="Y22" s="612"/>
    </row>
    <row r="23" spans="1:27">
      <c r="A23" s="440">
        <v>43579</v>
      </c>
      <c r="B23" s="448" t="s">
        <v>4829</v>
      </c>
      <c r="C23" s="415"/>
      <c r="U23" s="572">
        <f>2179+32</f>
        <v>2211</v>
      </c>
      <c r="V23" s="446"/>
      <c r="W23" s="446"/>
      <c r="X23" s="447">
        <f t="shared" ref="X23:X27" si="4">U23+V23</f>
        <v>2211</v>
      </c>
      <c r="Y23" s="612"/>
    </row>
    <row r="24" spans="1:27">
      <c r="A24" s="440">
        <v>43688</v>
      </c>
      <c r="B24" s="448" t="s">
        <v>4829</v>
      </c>
      <c r="C24" s="415"/>
      <c r="U24" s="572">
        <f>1153+17</f>
        <v>1170</v>
      </c>
      <c r="V24" s="446"/>
      <c r="W24" s="446"/>
      <c r="X24" s="447">
        <f t="shared" si="4"/>
        <v>1170</v>
      </c>
      <c r="Y24" s="612"/>
    </row>
    <row r="25" spans="1:27">
      <c r="A25" s="440">
        <v>43689</v>
      </c>
      <c r="B25" s="448" t="s">
        <v>4829</v>
      </c>
      <c r="C25" s="415"/>
      <c r="U25" s="572">
        <f>570+8</f>
        <v>578</v>
      </c>
      <c r="V25" s="446"/>
      <c r="W25" s="446"/>
      <c r="X25" s="447">
        <f t="shared" si="4"/>
        <v>578</v>
      </c>
      <c r="Y25" s="612"/>
    </row>
    <row r="26" spans="1:27">
      <c r="A26" s="440">
        <v>43716</v>
      </c>
      <c r="B26" s="448" t="s">
        <v>4829</v>
      </c>
      <c r="C26" s="415"/>
      <c r="U26" s="572">
        <v>283</v>
      </c>
      <c r="V26" s="446"/>
      <c r="W26" s="446"/>
      <c r="X26" s="447">
        <f t="shared" si="4"/>
        <v>283</v>
      </c>
      <c r="Y26" s="612"/>
    </row>
    <row r="27" spans="1:27">
      <c r="A27" s="440">
        <v>43717</v>
      </c>
      <c r="B27" s="448" t="s">
        <v>4424</v>
      </c>
      <c r="C27" s="415"/>
      <c r="U27" s="572">
        <v>317</v>
      </c>
      <c r="V27" s="446"/>
      <c r="W27" s="446"/>
      <c r="X27" s="447">
        <f t="shared" si="4"/>
        <v>317</v>
      </c>
      <c r="Y27" s="612"/>
    </row>
    <row r="28" spans="1:27">
      <c r="A28" s="440">
        <v>43803</v>
      </c>
      <c r="B28" s="448" t="s">
        <v>4829</v>
      </c>
      <c r="C28" s="415"/>
      <c r="U28" s="572">
        <f>463+6</f>
        <v>469</v>
      </c>
      <c r="V28" s="446"/>
      <c r="W28" s="446"/>
      <c r="X28" s="447">
        <f t="shared" ref="X28" si="5">U28+V28</f>
        <v>469</v>
      </c>
      <c r="Y28" s="612"/>
    </row>
    <row r="29" spans="1:27">
      <c r="A29" s="440">
        <v>43768</v>
      </c>
      <c r="B29" s="448" t="s">
        <v>15109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/>
      <c r="Y30" s="433"/>
      <c r="Z30" s="437"/>
      <c r="AA30" s="437"/>
    </row>
    <row r="31" spans="1:27">
      <c r="A31" s="440">
        <v>43494</v>
      </c>
      <c r="B31" s="448" t="s">
        <v>4475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4475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4475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4475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4475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14861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X37" s="415"/>
      <c r="Z37" s="415"/>
      <c r="AB37" s="416"/>
    </row>
    <row r="38" spans="1:28">
      <c r="A38" s="569">
        <v>43510</v>
      </c>
      <c r="B38" s="448" t="s">
        <v>14861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14862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14863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14864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14865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14866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14867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14868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14869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14870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14871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14872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F51" s="441">
        <f>D50-F50</f>
        <v>0.16857142857043073</v>
      </c>
    </row>
    <row r="54" spans="1:25">
      <c r="A54" s="477">
        <v>43493</v>
      </c>
      <c r="B54" s="460" t="s">
        <v>14823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6">V54/U54</f>
        <v>5.0154798761609908E-2</v>
      </c>
      <c r="X54" s="467">
        <f t="shared" ref="X54:X106" si="7">U54+V54+W54</f>
        <v>1696.0501547987617</v>
      </c>
      <c r="Y54" s="658">
        <v>1229</v>
      </c>
    </row>
    <row r="55" spans="1:25">
      <c r="A55" s="468">
        <v>43523</v>
      </c>
      <c r="B55" s="469" t="s">
        <v>14824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6"/>
        <v>4.9844236760124609E-2</v>
      </c>
      <c r="X55" s="467">
        <f t="shared" si="7"/>
        <v>1685.0498442367602</v>
      </c>
      <c r="Y55" s="658">
        <v>1229</v>
      </c>
    </row>
    <row r="56" spans="1:25">
      <c r="A56" s="468">
        <v>43552</v>
      </c>
      <c r="B56" s="469" t="s">
        <v>14825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6"/>
        <v>5.0062578222778473E-2</v>
      </c>
      <c r="X56" s="467">
        <f t="shared" si="7"/>
        <v>1678.0500625782229</v>
      </c>
      <c r="Y56" s="658">
        <v>1229</v>
      </c>
    </row>
    <row r="57" spans="1:25">
      <c r="A57" s="470">
        <v>43580</v>
      </c>
      <c r="B57" s="469" t="s">
        <v>14826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6"/>
        <v>4.9815498154981548E-2</v>
      </c>
      <c r="X57" s="467">
        <f t="shared" si="7"/>
        <v>1707.0498154981549</v>
      </c>
      <c r="Y57" s="658">
        <v>1231</v>
      </c>
    </row>
    <row r="58" spans="1:25">
      <c r="A58" s="471">
        <v>43613</v>
      </c>
      <c r="B58" s="469" t="s">
        <v>14827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6"/>
        <v>5.0216986980781156E-2</v>
      </c>
      <c r="X58" s="467">
        <f t="shared" si="7"/>
        <v>1694.0502169869808</v>
      </c>
      <c r="Y58" s="658">
        <v>1231</v>
      </c>
    </row>
    <row r="59" spans="1:25">
      <c r="A59" s="471">
        <v>43641</v>
      </c>
      <c r="B59" s="469" t="s">
        <v>14828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6"/>
        <v>4.9907578558225509E-2</v>
      </c>
      <c r="X59" s="467">
        <f t="shared" si="7"/>
        <v>1704.0499075785583</v>
      </c>
      <c r="Y59" s="658">
        <v>1231</v>
      </c>
    </row>
    <row r="60" spans="1:25">
      <c r="A60" s="471">
        <v>43672</v>
      </c>
      <c r="B60" s="469" t="s">
        <v>14829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6"/>
        <v>0.05</v>
      </c>
      <c r="X60" s="467">
        <f t="shared" si="7"/>
        <v>1680.05</v>
      </c>
      <c r="Y60" s="658">
        <v>1232</v>
      </c>
    </row>
    <row r="61" spans="1:25">
      <c r="A61" s="471">
        <v>43704</v>
      </c>
      <c r="B61" s="469" t="s">
        <v>14830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6"/>
        <v>4.9685534591194971E-2</v>
      </c>
      <c r="X61" s="467">
        <f t="shared" si="7"/>
        <v>1669.0496855345912</v>
      </c>
      <c r="Y61" s="658">
        <v>1232</v>
      </c>
    </row>
    <row r="62" spans="1:25">
      <c r="A62" s="568">
        <v>43734</v>
      </c>
      <c r="B62" s="469" t="s">
        <v>14831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6"/>
        <v>4.9846153846153846E-2</v>
      </c>
      <c r="X62" s="467">
        <f t="shared" si="7"/>
        <v>1706.0498461538461</v>
      </c>
      <c r="Y62" s="658">
        <v>1234</v>
      </c>
    </row>
    <row r="63" spans="1:25">
      <c r="A63" s="471">
        <v>43766</v>
      </c>
      <c r="B63" s="469" t="s">
        <v>14832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6"/>
        <v>5.0092764378478663E-2</v>
      </c>
      <c r="X63" s="467">
        <f t="shared" si="7"/>
        <v>1698.0500927643784</v>
      </c>
      <c r="Y63" s="658">
        <v>1236</v>
      </c>
    </row>
    <row r="64" spans="1:25">
      <c r="A64" s="471">
        <v>43795</v>
      </c>
      <c r="B64" s="469" t="s">
        <v>14833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6"/>
        <v>4.9792531120331947E-2</v>
      </c>
      <c r="X64" s="467">
        <f t="shared" si="7"/>
        <v>1771.0497925311204</v>
      </c>
      <c r="Y64" s="658">
        <v>1237</v>
      </c>
    </row>
    <row r="65" spans="1:29">
      <c r="A65" s="471">
        <v>43825</v>
      </c>
      <c r="B65" s="469" t="s">
        <v>14834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6"/>
        <v>5.0219711236660386E-2</v>
      </c>
      <c r="X65" s="467">
        <f t="shared" si="7"/>
        <v>1673.0502197112367</v>
      </c>
      <c r="Y65" s="658">
        <v>1239</v>
      </c>
    </row>
    <row r="66" spans="1:29">
      <c r="A66" s="477">
        <v>43493</v>
      </c>
      <c r="B66" s="460" t="s">
        <v>14835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6"/>
        <v>4.9975973089860647E-2</v>
      </c>
      <c r="X66" s="467">
        <f t="shared" si="7"/>
        <v>2185.0499759730897</v>
      </c>
      <c r="Y66" s="658">
        <v>1670</v>
      </c>
    </row>
    <row r="67" spans="1:29">
      <c r="A67" s="468">
        <v>43523</v>
      </c>
      <c r="B67" s="469" t="s">
        <v>14836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6"/>
        <v>5.0259067357512954E-2</v>
      </c>
      <c r="X67" s="467">
        <f t="shared" si="7"/>
        <v>2027.0502590673575</v>
      </c>
      <c r="Y67" s="658">
        <v>1684</v>
      </c>
    </row>
    <row r="68" spans="1:29">
      <c r="A68" s="468">
        <v>43552</v>
      </c>
      <c r="B68" s="469" t="s">
        <v>14837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6"/>
        <v>4.9764274489261393E-2</v>
      </c>
      <c r="X68" s="467">
        <f t="shared" si="7"/>
        <v>2004.0497642744892</v>
      </c>
      <c r="Y68" s="658">
        <v>1694</v>
      </c>
    </row>
    <row r="69" spans="1:29" s="416" customFormat="1">
      <c r="A69" s="470">
        <v>43580</v>
      </c>
      <c r="B69" s="469" t="s">
        <v>14838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6"/>
        <v>4.9818370524130774E-2</v>
      </c>
      <c r="X69" s="467">
        <f t="shared" si="7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6"/>
        <v>5.0151975683890578E-2</v>
      </c>
      <c r="X70" s="467">
        <f t="shared" si="7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14840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6"/>
        <v>5.0026329647182725E-2</v>
      </c>
      <c r="X71" s="467">
        <f t="shared" si="7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6"/>
        <v>5.0170482221139796E-2</v>
      </c>
      <c r="X72" s="467">
        <f t="shared" si="7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6"/>
        <v>5.0233039875712066E-2</v>
      </c>
      <c r="X73" s="467">
        <f t="shared" si="7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14843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6"/>
        <v>5.0103305785123967E-2</v>
      </c>
      <c r="X74" s="467">
        <f t="shared" si="7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6"/>
        <v>5.0158394931362198E-2</v>
      </c>
      <c r="X75" s="467">
        <f t="shared" si="7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6"/>
        <v>4.9845837615621787E-2</v>
      </c>
      <c r="X76" s="467">
        <f t="shared" si="7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7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8">V78/U78</f>
        <v>5.0170068027210885E-2</v>
      </c>
      <c r="X78" s="467">
        <f t="shared" si="7"/>
        <v>1235.0501700680272</v>
      </c>
      <c r="Y78" s="658">
        <v>1991</v>
      </c>
    </row>
    <row r="79" spans="1:29">
      <c r="A79" s="468">
        <v>43523</v>
      </c>
      <c r="B79" s="469" t="s">
        <v>14848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8"/>
        <v>5.0298380221653879E-2</v>
      </c>
      <c r="X79" s="467">
        <f t="shared" si="7"/>
        <v>1232.0502983802216</v>
      </c>
      <c r="Y79" s="658">
        <v>2017</v>
      </c>
    </row>
    <row r="80" spans="1:29">
      <c r="A80" s="468">
        <v>43552</v>
      </c>
      <c r="B80" s="469" t="s">
        <v>14849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8"/>
        <v>5.0212765957446809E-2</v>
      </c>
      <c r="X80" s="467">
        <f t="shared" si="7"/>
        <v>1234.0502127659574</v>
      </c>
      <c r="Y80" s="658">
        <v>2029</v>
      </c>
    </row>
    <row r="81" spans="1:29">
      <c r="A81" s="470">
        <v>43580</v>
      </c>
      <c r="B81" s="469" t="s">
        <v>14850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8"/>
        <v>5.0427350427350429E-2</v>
      </c>
      <c r="X81" s="467">
        <f t="shared" si="7"/>
        <v>1229.0504273504273</v>
      </c>
      <c r="Y81" s="658">
        <v>2039</v>
      </c>
    </row>
    <row r="82" spans="1:29">
      <c r="A82" s="471">
        <v>43613</v>
      </c>
      <c r="B82" s="469" t="s">
        <v>14851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8"/>
        <v>4.957264957264957E-2</v>
      </c>
      <c r="X82" s="467">
        <f t="shared" si="7"/>
        <v>1228.0495726495726</v>
      </c>
      <c r="Y82" s="658">
        <v>2051</v>
      </c>
    </row>
    <row r="83" spans="1:29">
      <c r="A83" s="471">
        <v>43641</v>
      </c>
      <c r="B83" s="469" t="s">
        <v>14852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8"/>
        <v>5.0341296928327645E-2</v>
      </c>
      <c r="X83" s="467">
        <f t="shared" si="7"/>
        <v>1231.0503412969283</v>
      </c>
      <c r="Y83" s="658">
        <v>2053</v>
      </c>
    </row>
    <row r="84" spans="1:29">
      <c r="A84" s="471">
        <v>43672</v>
      </c>
      <c r="B84" s="469" t="s">
        <v>14853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8"/>
        <v>5.0341296928327645E-2</v>
      </c>
      <c r="X84" s="467">
        <f t="shared" si="7"/>
        <v>1231.0503412969283</v>
      </c>
      <c r="Y84" s="658">
        <v>2055</v>
      </c>
    </row>
    <row r="85" spans="1:29">
      <c r="A85" s="471">
        <v>43704</v>
      </c>
      <c r="B85" s="469" t="s">
        <v>14854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8"/>
        <v>5.0170068027210885E-2</v>
      </c>
      <c r="X85" s="467">
        <f t="shared" si="7"/>
        <v>1235.0501700680272</v>
      </c>
      <c r="Y85" s="658">
        <v>2060</v>
      </c>
    </row>
    <row r="86" spans="1:29">
      <c r="A86" s="568">
        <v>43734</v>
      </c>
      <c r="B86" s="469" t="s">
        <v>14855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8"/>
        <v>5.0212765957446809E-2</v>
      </c>
      <c r="X86" s="467">
        <f t="shared" si="7"/>
        <v>1234.0502127659574</v>
      </c>
      <c r="Y86" s="658">
        <v>2065</v>
      </c>
    </row>
    <row r="87" spans="1:29">
      <c r="A87" s="471">
        <v>43766</v>
      </c>
      <c r="B87" s="469" t="s">
        <v>14856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8"/>
        <v>4.957264957264957E-2</v>
      </c>
      <c r="X87" s="467">
        <f t="shared" si="7"/>
        <v>1228.0495726495726</v>
      </c>
      <c r="Y87" s="658">
        <v>2066</v>
      </c>
    </row>
    <row r="88" spans="1:29">
      <c r="A88" s="471">
        <v>43795</v>
      </c>
      <c r="B88" s="469" t="s">
        <v>14857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8"/>
        <v>5.0384286934244238E-2</v>
      </c>
      <c r="X88" s="467">
        <f t="shared" si="7"/>
        <v>1230.0503842869343</v>
      </c>
      <c r="Y88" s="658">
        <v>2112</v>
      </c>
    </row>
    <row r="89" spans="1:29">
      <c r="A89" s="471">
        <v>43825</v>
      </c>
      <c r="B89" s="469" t="s">
        <v>14858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8"/>
        <v>5.0298380221653879E-2</v>
      </c>
      <c r="X89" s="467">
        <f t="shared" si="7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7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14817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7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14818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7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14819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7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14820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7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14821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7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14822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7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7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14811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7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14812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7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14813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7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14814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7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14815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7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14816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7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7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7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14860</v>
      </c>
      <c r="U106" s="416" t="e">
        <f>U105+U18+U1-#REF!</f>
        <v>#REF!</v>
      </c>
      <c r="V106" s="479" t="e">
        <f>V105+V18+V1-#REF!</f>
        <v>#REF!</v>
      </c>
      <c r="W106" s="479"/>
      <c r="X106" s="616" t="e">
        <f t="shared" si="7"/>
        <v>#REF!</v>
      </c>
      <c r="Y106" s="415"/>
      <c r="Z106" s="677" t="e">
        <f>16361-V106</f>
        <v>#REF!</v>
      </c>
      <c r="AB106" s="415"/>
      <c r="AC106" s="415"/>
    </row>
    <row r="108" spans="1:29">
      <c r="S108" s="478" t="s">
        <v>5673</v>
      </c>
      <c r="U108" s="451">
        <v>207971</v>
      </c>
      <c r="V108" s="451">
        <v>10401</v>
      </c>
    </row>
    <row r="109" spans="1:29">
      <c r="U109" s="677" t="e">
        <f>U106-U108</f>
        <v>#REF!</v>
      </c>
      <c r="V109" s="416" t="e">
        <f>V106-V108</f>
        <v>#REF!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selection activeCell="E3" sqref="E3"/>
    </sheetView>
  </sheetViews>
  <sheetFormatPr defaultColWidth="8" defaultRowHeight="16.2"/>
  <cols>
    <col min="1" max="1" width="11.88671875" style="506" customWidth="1"/>
    <col min="2" max="2" width="12.6640625" style="500" customWidth="1"/>
    <col min="3" max="3" width="10.109375" style="500" customWidth="1"/>
    <col min="4" max="4" width="7.6640625" style="500" bestFit="1" customWidth="1"/>
    <col min="5" max="5" width="12.6640625" style="500" bestFit="1" customWidth="1"/>
    <col min="6" max="6" width="16.44140625" style="500" bestFit="1" customWidth="1"/>
    <col min="7" max="7" width="9.109375" style="500" bestFit="1" customWidth="1"/>
    <col min="8" max="8" width="7.109375" style="500" bestFit="1" customWidth="1"/>
    <col min="9" max="9" width="5.109375" style="500" bestFit="1" customWidth="1"/>
    <col min="10" max="16384" width="8" style="500"/>
  </cols>
  <sheetData>
    <row r="1" spans="1:9">
      <c r="A1" s="498" t="s">
        <v>10037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3821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511">
        <f>SUM(E3:E11)</f>
        <v>207604</v>
      </c>
      <c r="F12" s="641"/>
      <c r="I12" s="503"/>
    </row>
    <row r="13" spans="1:9">
      <c r="A13" s="498" t="s">
        <v>5620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3821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3756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227282</v>
      </c>
      <c r="F24" s="641"/>
      <c r="I24" s="503"/>
    </row>
    <row r="25" spans="1:9">
      <c r="A25" s="498" t="s">
        <v>4830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3821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3756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189930</v>
      </c>
      <c r="I36" s="503"/>
    </row>
    <row r="37" spans="1:9">
      <c r="A37" s="498" t="s">
        <v>4441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3821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3756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240593</v>
      </c>
      <c r="I48" s="503"/>
    </row>
    <row r="49" spans="1:9">
      <c r="A49" s="499" t="s">
        <v>2614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3756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3821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3756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3821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2986</v>
      </c>
      <c r="C83" s="509"/>
      <c r="D83" s="510" t="s">
        <v>2379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3797</v>
      </c>
      <c r="D85" s="502" t="s">
        <v>2970</v>
      </c>
      <c r="E85" s="502" t="s">
        <v>3798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3821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2986</v>
      </c>
      <c r="C95" s="509"/>
      <c r="D95" s="510" t="s">
        <v>2379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2139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3821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2986</v>
      </c>
      <c r="C106" s="509"/>
      <c r="D106" s="510" t="s">
        <v>2379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2854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3797</v>
      </c>
      <c r="D108" s="502" t="s">
        <v>2970</v>
      </c>
      <c r="E108" s="502" t="s">
        <v>3798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2986</v>
      </c>
      <c r="C116" s="509"/>
      <c r="D116" s="510" t="s">
        <v>2379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3797</v>
      </c>
      <c r="E118" s="502" t="s">
        <v>2970</v>
      </c>
      <c r="F118" s="502" t="s">
        <v>3798</v>
      </c>
      <c r="G118" s="502" t="s">
        <v>3799</v>
      </c>
      <c r="H118" s="502" t="s">
        <v>2378</v>
      </c>
    </row>
    <row r="119" spans="1:9">
      <c r="A119" s="500"/>
      <c r="B119" s="504" t="s">
        <v>2427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2427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2427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2427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2427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2427</v>
      </c>
      <c r="C124" s="507" t="s">
        <v>3822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2427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2989</v>
      </c>
      <c r="F126" s="522">
        <v>360469.3</v>
      </c>
    </row>
    <row r="127" spans="1:9">
      <c r="C127" s="508" t="s">
        <v>2986</v>
      </c>
      <c r="D127" s="515"/>
      <c r="E127" s="510" t="s">
        <v>2379</v>
      </c>
      <c r="F127" s="523">
        <v>360469.3</v>
      </c>
    </row>
    <row r="128" spans="1:9">
      <c r="A128" s="499" t="s">
        <v>4442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3797</v>
      </c>
      <c r="E129" s="502" t="s">
        <v>2970</v>
      </c>
      <c r="F129" s="502" t="s">
        <v>3798</v>
      </c>
      <c r="G129" s="502" t="s">
        <v>3799</v>
      </c>
      <c r="H129" s="502" t="s">
        <v>2378</v>
      </c>
    </row>
    <row r="130" spans="1:9">
      <c r="A130" s="500"/>
      <c r="B130" s="504" t="s">
        <v>2427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2427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2427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2427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2427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2427</v>
      </c>
      <c r="C135" s="507" t="s">
        <v>3822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2427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2989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2989</v>
      </c>
      <c r="F140" s="531">
        <v>1838</v>
      </c>
      <c r="G140" s="515">
        <v>92</v>
      </c>
      <c r="H140" s="500">
        <v>1930</v>
      </c>
    </row>
    <row r="141" spans="1:9">
      <c r="C141" s="508" t="s">
        <v>2986</v>
      </c>
      <c r="D141" s="515"/>
      <c r="E141" s="510" t="s">
        <v>2379</v>
      </c>
      <c r="F141" s="523">
        <v>323376</v>
      </c>
    </row>
    <row r="142" spans="1:9">
      <c r="A142" s="532" t="s">
        <v>4443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3797</v>
      </c>
      <c r="E143" s="502" t="s">
        <v>2970</v>
      </c>
      <c r="F143" s="502" t="s">
        <v>3798</v>
      </c>
      <c r="G143" s="502" t="s">
        <v>3799</v>
      </c>
      <c r="H143" s="502" t="s">
        <v>2378</v>
      </c>
    </row>
    <row r="144" spans="1:9">
      <c r="A144" s="500"/>
      <c r="B144" s="504" t="s">
        <v>2427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2427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2427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2427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2427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2427</v>
      </c>
      <c r="C149" s="507" t="s">
        <v>3821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2989</v>
      </c>
      <c r="F150" s="522">
        <v>591061</v>
      </c>
    </row>
    <row r="151" spans="1:9">
      <c r="A151" s="500"/>
      <c r="B151" s="504" t="s">
        <v>2427</v>
      </c>
      <c r="C151" s="507" t="s">
        <v>3822</v>
      </c>
      <c r="D151" s="533" t="s">
        <v>3823</v>
      </c>
      <c r="E151" s="525">
        <v>700.04761904761904</v>
      </c>
      <c r="F151" s="514">
        <v>29402</v>
      </c>
    </row>
    <row r="152" spans="1:9">
      <c r="E152" s="502" t="s">
        <v>2989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3824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2979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3825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3826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2989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2986</v>
      </c>
      <c r="D158" s="515"/>
      <c r="E158" s="510" t="s">
        <v>2379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3797</v>
      </c>
      <c r="E160" s="502" t="s">
        <v>2970</v>
      </c>
      <c r="F160" s="502" t="s">
        <v>3798</v>
      </c>
      <c r="G160" s="502" t="s">
        <v>3799</v>
      </c>
      <c r="H160" s="502" t="s">
        <v>2378</v>
      </c>
      <c r="I160" s="512"/>
    </row>
    <row r="161" spans="1:9">
      <c r="A161" s="500"/>
      <c r="B161" s="504" t="s">
        <v>2427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2427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2427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2427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2427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2989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2979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3801</v>
      </c>
    </row>
    <row r="168" spans="1:9">
      <c r="A168" s="7">
        <v>94090507</v>
      </c>
      <c r="B168" s="7" t="s">
        <v>2980</v>
      </c>
      <c r="C168" s="515" t="s">
        <v>2979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3801</v>
      </c>
    </row>
    <row r="169" spans="1:9">
      <c r="A169" s="7">
        <v>94102102</v>
      </c>
      <c r="B169" s="7" t="s">
        <v>2983</v>
      </c>
      <c r="C169" s="515" t="s">
        <v>2979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3801</v>
      </c>
    </row>
    <row r="170" spans="1:9">
      <c r="E170" s="502" t="s">
        <v>2989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2986</v>
      </c>
      <c r="D172" s="515"/>
      <c r="E172" s="510" t="s">
        <v>2379</v>
      </c>
      <c r="F172" s="523">
        <f>F166+F170</f>
        <v>663766</v>
      </c>
      <c r="G172" s="518"/>
      <c r="H172" s="518"/>
      <c r="I172" s="539"/>
    </row>
    <row r="173" spans="1:9">
      <c r="A173" s="540" t="s">
        <v>3399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3797</v>
      </c>
      <c r="E174" s="502" t="s">
        <v>2970</v>
      </c>
      <c r="F174" s="502" t="s">
        <v>3798</v>
      </c>
      <c r="G174" s="502" t="s">
        <v>3799</v>
      </c>
      <c r="H174" s="502" t="s">
        <v>2378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3800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2984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2985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2987</v>
      </c>
      <c r="B181" s="515" t="s">
        <v>3802</v>
      </c>
      <c r="C181" s="510" t="s">
        <v>2972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2973</v>
      </c>
      <c r="B182" s="513" t="s">
        <v>3802</v>
      </c>
      <c r="C182" s="513" t="s">
        <v>2972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2974</v>
      </c>
      <c r="B183" s="513" t="s">
        <v>3802</v>
      </c>
      <c r="C183" s="513" t="s">
        <v>2972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2977</v>
      </c>
      <c r="B184" s="513" t="s">
        <v>3802</v>
      </c>
      <c r="C184" s="513" t="s">
        <v>2972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2988</v>
      </c>
      <c r="B187" s="515" t="s">
        <v>2971</v>
      </c>
      <c r="C187" s="510" t="s">
        <v>4444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2975</v>
      </c>
      <c r="B189" s="513" t="s">
        <v>286</v>
      </c>
      <c r="C189" s="549" t="s">
        <v>2976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2978</v>
      </c>
      <c r="B190" s="513" t="s">
        <v>286</v>
      </c>
      <c r="C190" s="549" t="s">
        <v>2976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2978</v>
      </c>
      <c r="B191" s="513" t="s">
        <v>286</v>
      </c>
      <c r="C191" s="549" t="s">
        <v>2976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2989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2425</v>
      </c>
      <c r="C195" s="515" t="s">
        <v>2979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3801</v>
      </c>
    </row>
    <row r="196" spans="1:9">
      <c r="A196" s="550">
        <v>38395</v>
      </c>
      <c r="B196" s="515" t="s">
        <v>1270</v>
      </c>
      <c r="C196" s="515" t="s">
        <v>2979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3801</v>
      </c>
    </row>
    <row r="197" spans="1:9">
      <c r="A197" s="550">
        <v>38410</v>
      </c>
      <c r="B197" s="515" t="s">
        <v>1298</v>
      </c>
      <c r="C197" s="515" t="s">
        <v>2979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3801</v>
      </c>
    </row>
    <row r="198" spans="1:9">
      <c r="A198" s="550">
        <v>38458</v>
      </c>
      <c r="B198" s="515" t="s">
        <v>2980</v>
      </c>
      <c r="C198" s="515" t="s">
        <v>2979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3801</v>
      </c>
    </row>
    <row r="199" spans="1:9">
      <c r="A199" s="550">
        <v>38464</v>
      </c>
      <c r="B199" s="515" t="s">
        <v>2981</v>
      </c>
      <c r="C199" s="515" t="s">
        <v>2979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3801</v>
      </c>
    </row>
    <row r="200" spans="1:9">
      <c r="A200" s="550">
        <v>38497</v>
      </c>
      <c r="B200" s="515" t="s">
        <v>1302</v>
      </c>
      <c r="C200" s="515" t="s">
        <v>2979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3801</v>
      </c>
    </row>
    <row r="201" spans="1:9">
      <c r="A201" s="550">
        <v>38595</v>
      </c>
      <c r="B201" s="515" t="s">
        <v>2982</v>
      </c>
      <c r="C201" s="515" t="s">
        <v>2979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3801</v>
      </c>
    </row>
    <row r="202" spans="1:9">
      <c r="A202" s="550">
        <v>38612</v>
      </c>
      <c r="B202" s="515" t="s">
        <v>2983</v>
      </c>
      <c r="C202" s="515" t="s">
        <v>2979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3801</v>
      </c>
    </row>
    <row r="203" spans="1:9">
      <c r="A203" s="550"/>
      <c r="B203" s="515"/>
      <c r="C203" s="515"/>
      <c r="D203" s="515"/>
      <c r="E203" s="502" t="s">
        <v>2989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2986</v>
      </c>
      <c r="D204" s="515"/>
      <c r="E204" s="510" t="s">
        <v>2379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="80" zoomScaleNormal="80" workbookViewId="0">
      <selection activeCell="F6" sqref="F6"/>
    </sheetView>
  </sheetViews>
  <sheetFormatPr defaultColWidth="8" defaultRowHeight="16.2"/>
  <cols>
    <col min="1" max="1" width="11.88671875" style="506" customWidth="1"/>
    <col min="2" max="2" width="12.6640625" style="500" customWidth="1"/>
    <col min="3" max="3" width="10.109375" style="500" customWidth="1"/>
    <col min="4" max="4" width="7.6640625" style="500" bestFit="1" customWidth="1"/>
    <col min="5" max="5" width="12.6640625" style="500" bestFit="1" customWidth="1"/>
    <col min="6" max="6" width="20.44140625" style="500" bestFit="1" customWidth="1"/>
    <col min="7" max="7" width="9.109375" style="500" bestFit="1" customWidth="1"/>
    <col min="8" max="8" width="7.109375" style="500" bestFit="1" customWidth="1"/>
    <col min="9" max="9" width="5.109375" style="500" bestFit="1" customWidth="1"/>
    <col min="10" max="16384" width="8" style="500"/>
  </cols>
  <sheetData>
    <row r="1" spans="1:9">
      <c r="A1" s="498" t="s">
        <v>15113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3821</v>
      </c>
      <c r="C8" s="505">
        <v>19</v>
      </c>
      <c r="D8" s="505">
        <f t="shared" si="0"/>
        <v>171.84210526315789</v>
      </c>
      <c r="E8" s="505">
        <v>3265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762">
        <f>SUM(E3:E11)-1</f>
        <v>135169</v>
      </c>
      <c r="F12" s="641"/>
      <c r="G12" s="530"/>
      <c r="I12" s="503"/>
    </row>
    <row r="13" spans="1:9">
      <c r="A13" s="498" t="s">
        <v>10037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3821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3756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207604</v>
      </c>
      <c r="F24" s="641"/>
      <c r="I24" s="503"/>
    </row>
    <row r="25" spans="1:9">
      <c r="A25" s="498" t="s">
        <v>5620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3821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3756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227282</v>
      </c>
      <c r="F36" s="641"/>
      <c r="I36" s="503"/>
    </row>
    <row r="37" spans="1:9">
      <c r="A37" s="498" t="s">
        <v>4830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3821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3756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189930</v>
      </c>
      <c r="I48" s="503"/>
    </row>
    <row r="49" spans="1:9">
      <c r="A49" s="498" t="s">
        <v>4441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3756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240593</v>
      </c>
      <c r="I60" s="503"/>
    </row>
    <row r="61" spans="1:9">
      <c r="A61" s="499" t="s">
        <v>2614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3821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3756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3821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3756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2986</v>
      </c>
      <c r="C84" s="509"/>
      <c r="D84" s="510" t="s">
        <v>2379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3797</v>
      </c>
      <c r="D86" s="502" t="s">
        <v>2970</v>
      </c>
      <c r="E86" s="502" t="s">
        <v>3798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3821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2986</v>
      </c>
      <c r="C95" s="509"/>
      <c r="D95" s="510" t="s">
        <v>2379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3821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2986</v>
      </c>
      <c r="C107" s="509"/>
      <c r="D107" s="510" t="s">
        <v>2379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2139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3797</v>
      </c>
      <c r="D109" s="502" t="s">
        <v>2970</v>
      </c>
      <c r="E109" s="502" t="s">
        <v>3798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3821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2986</v>
      </c>
      <c r="C118" s="509"/>
      <c r="D118" s="510" t="s">
        <v>2379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2854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3797</v>
      </c>
      <c r="D120" s="502" t="s">
        <v>2970</v>
      </c>
      <c r="E120" s="502" t="s">
        <v>3798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2986</v>
      </c>
      <c r="C128" s="509"/>
      <c r="D128" s="510" t="s">
        <v>2379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3797</v>
      </c>
      <c r="E130" s="502" t="s">
        <v>2970</v>
      </c>
      <c r="F130" s="502" t="s">
        <v>3798</v>
      </c>
      <c r="G130" s="502" t="s">
        <v>3799</v>
      </c>
      <c r="H130" s="502" t="s">
        <v>2378</v>
      </c>
    </row>
    <row r="131" spans="1:9">
      <c r="A131" s="500"/>
      <c r="B131" s="504" t="s">
        <v>2427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2427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2427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2427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2427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2427</v>
      </c>
      <c r="C136" s="507" t="s">
        <v>3822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2427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2989</v>
      </c>
      <c r="F138" s="522">
        <v>360469.3</v>
      </c>
    </row>
    <row r="139" spans="1:9">
      <c r="C139" s="508" t="s">
        <v>2986</v>
      </c>
      <c r="D139" s="515"/>
      <c r="E139" s="510" t="s">
        <v>2379</v>
      </c>
      <c r="F139" s="523">
        <v>360469.3</v>
      </c>
    </row>
    <row r="140" spans="1:9">
      <c r="A140" s="499" t="s">
        <v>4442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3797</v>
      </c>
      <c r="E141" s="502" t="s">
        <v>2970</v>
      </c>
      <c r="F141" s="502" t="s">
        <v>3798</v>
      </c>
      <c r="G141" s="502" t="s">
        <v>3799</v>
      </c>
      <c r="H141" s="502" t="s">
        <v>2378</v>
      </c>
    </row>
    <row r="142" spans="1:9">
      <c r="A142" s="500"/>
      <c r="B142" s="504" t="s">
        <v>2427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2427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2427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2427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2427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2427</v>
      </c>
      <c r="C147" s="507" t="s">
        <v>3822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2427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2989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2989</v>
      </c>
      <c r="F152" s="531">
        <v>1838</v>
      </c>
      <c r="G152" s="515">
        <v>92</v>
      </c>
      <c r="H152" s="500">
        <v>1930</v>
      </c>
    </row>
    <row r="153" spans="1:9">
      <c r="C153" s="508" t="s">
        <v>2986</v>
      </c>
      <c r="D153" s="515"/>
      <c r="E153" s="510" t="s">
        <v>2379</v>
      </c>
      <c r="F153" s="523">
        <v>323376</v>
      </c>
    </row>
    <row r="154" spans="1:9">
      <c r="A154" s="532" t="s">
        <v>4443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3797</v>
      </c>
      <c r="E155" s="502" t="s">
        <v>2970</v>
      </c>
      <c r="F155" s="502" t="s">
        <v>3798</v>
      </c>
      <c r="G155" s="502" t="s">
        <v>3799</v>
      </c>
      <c r="H155" s="502" t="s">
        <v>2378</v>
      </c>
    </row>
    <row r="156" spans="1:9">
      <c r="A156" s="500"/>
      <c r="B156" s="504" t="s">
        <v>2427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2427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2427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2427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2427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2427</v>
      </c>
      <c r="C161" s="507" t="s">
        <v>3821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2989</v>
      </c>
      <c r="F162" s="522">
        <v>591061</v>
      </c>
    </row>
    <row r="163" spans="1:9">
      <c r="A163" s="500"/>
      <c r="B163" s="504" t="s">
        <v>2427</v>
      </c>
      <c r="C163" s="507" t="s">
        <v>3822</v>
      </c>
      <c r="D163" s="533" t="s">
        <v>3823</v>
      </c>
      <c r="E163" s="525">
        <v>700.04761904761904</v>
      </c>
      <c r="F163" s="514">
        <v>29402</v>
      </c>
    </row>
    <row r="164" spans="1:9">
      <c r="E164" s="502" t="s">
        <v>2989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3824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2979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3825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3826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2989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2986</v>
      </c>
      <c r="D170" s="515"/>
      <c r="E170" s="510" t="s">
        <v>2379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3797</v>
      </c>
      <c r="E172" s="502" t="s">
        <v>2970</v>
      </c>
      <c r="F172" s="502" t="s">
        <v>3798</v>
      </c>
      <c r="G172" s="502" t="s">
        <v>3799</v>
      </c>
      <c r="H172" s="502" t="s">
        <v>2378</v>
      </c>
      <c r="I172" s="512"/>
    </row>
    <row r="173" spans="1:9">
      <c r="A173" s="500"/>
      <c r="B173" s="504" t="s">
        <v>2427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2427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2427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2427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2427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2989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2979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3801</v>
      </c>
    </row>
    <row r="180" spans="1:9">
      <c r="A180" s="7">
        <v>94090507</v>
      </c>
      <c r="B180" s="7" t="s">
        <v>2980</v>
      </c>
      <c r="C180" s="515" t="s">
        <v>2979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3801</v>
      </c>
    </row>
    <row r="181" spans="1:9">
      <c r="A181" s="7">
        <v>94102102</v>
      </c>
      <c r="B181" s="7" t="s">
        <v>2983</v>
      </c>
      <c r="C181" s="515" t="s">
        <v>2979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3801</v>
      </c>
    </row>
    <row r="182" spans="1:9">
      <c r="E182" s="502" t="s">
        <v>2989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2986</v>
      </c>
      <c r="D184" s="515"/>
      <c r="E184" s="510" t="s">
        <v>2379</v>
      </c>
      <c r="F184" s="523">
        <f>F178+F182</f>
        <v>663766</v>
      </c>
      <c r="G184" s="518"/>
      <c r="H184" s="518"/>
      <c r="I184" s="539"/>
    </row>
    <row r="185" spans="1:9">
      <c r="A185" s="540" t="s">
        <v>3399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3797</v>
      </c>
      <c r="E186" s="502" t="s">
        <v>2970</v>
      </c>
      <c r="F186" s="502" t="s">
        <v>3798</v>
      </c>
      <c r="G186" s="502" t="s">
        <v>3799</v>
      </c>
      <c r="H186" s="502" t="s">
        <v>2378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3800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2984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2985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2987</v>
      </c>
      <c r="B193" s="515" t="s">
        <v>3802</v>
      </c>
      <c r="C193" s="510" t="s">
        <v>2972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2973</v>
      </c>
      <c r="B194" s="513" t="s">
        <v>3802</v>
      </c>
      <c r="C194" s="513" t="s">
        <v>2972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2974</v>
      </c>
      <c r="B195" s="513" t="s">
        <v>3802</v>
      </c>
      <c r="C195" s="513" t="s">
        <v>2972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2977</v>
      </c>
      <c r="B196" s="513" t="s">
        <v>3802</v>
      </c>
      <c r="C196" s="513" t="s">
        <v>2972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2988</v>
      </c>
      <c r="B199" s="515" t="s">
        <v>2971</v>
      </c>
      <c r="C199" s="510" t="s">
        <v>4444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2975</v>
      </c>
      <c r="B201" s="513" t="s">
        <v>286</v>
      </c>
      <c r="C201" s="549" t="s">
        <v>2976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2978</v>
      </c>
      <c r="B202" s="513" t="s">
        <v>286</v>
      </c>
      <c r="C202" s="549" t="s">
        <v>2976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2978</v>
      </c>
      <c r="B203" s="513" t="s">
        <v>286</v>
      </c>
      <c r="C203" s="549" t="s">
        <v>2976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2989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2425</v>
      </c>
      <c r="C207" s="515" t="s">
        <v>2979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3801</v>
      </c>
    </row>
    <row r="208" spans="1:9">
      <c r="A208" s="550">
        <v>38395</v>
      </c>
      <c r="B208" s="515" t="s">
        <v>1270</v>
      </c>
      <c r="C208" s="515" t="s">
        <v>2979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3801</v>
      </c>
    </row>
    <row r="209" spans="1:9">
      <c r="A209" s="550">
        <v>38410</v>
      </c>
      <c r="B209" s="515" t="s">
        <v>1298</v>
      </c>
      <c r="C209" s="515" t="s">
        <v>2979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3801</v>
      </c>
    </row>
    <row r="210" spans="1:9">
      <c r="A210" s="550">
        <v>38458</v>
      </c>
      <c r="B210" s="515" t="s">
        <v>2980</v>
      </c>
      <c r="C210" s="515" t="s">
        <v>2979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3801</v>
      </c>
    </row>
    <row r="211" spans="1:9">
      <c r="A211" s="550">
        <v>38464</v>
      </c>
      <c r="B211" s="515" t="s">
        <v>2981</v>
      </c>
      <c r="C211" s="515" t="s">
        <v>2979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3801</v>
      </c>
    </row>
    <row r="212" spans="1:9">
      <c r="A212" s="550">
        <v>38497</v>
      </c>
      <c r="B212" s="515" t="s">
        <v>1302</v>
      </c>
      <c r="C212" s="515" t="s">
        <v>2979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3801</v>
      </c>
    </row>
    <row r="213" spans="1:9">
      <c r="A213" s="550">
        <v>38595</v>
      </c>
      <c r="B213" s="515" t="s">
        <v>2982</v>
      </c>
      <c r="C213" s="515" t="s">
        <v>2979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3801</v>
      </c>
    </row>
    <row r="214" spans="1:9">
      <c r="A214" s="550">
        <v>38612</v>
      </c>
      <c r="B214" s="515" t="s">
        <v>2983</v>
      </c>
      <c r="C214" s="515" t="s">
        <v>2979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3801</v>
      </c>
    </row>
    <row r="215" spans="1:9">
      <c r="A215" s="550"/>
      <c r="B215" s="515"/>
      <c r="C215" s="515"/>
      <c r="D215" s="515"/>
      <c r="E215" s="502" t="s">
        <v>2989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2986</v>
      </c>
      <c r="D216" s="515"/>
      <c r="E216" s="510" t="s">
        <v>2379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12"/>
  <sheetViews>
    <sheetView zoomScale="80" zoomScaleNormal="80" workbookViewId="0">
      <selection activeCell="D11" sqref="D11"/>
    </sheetView>
  </sheetViews>
  <sheetFormatPr defaultColWidth="8" defaultRowHeight="16.2"/>
  <cols>
    <col min="1" max="1" width="17.44140625" style="36" bestFit="1" customWidth="1"/>
    <col min="2" max="2" width="12" style="32" customWidth="1"/>
    <col min="3" max="3" width="12.109375" style="21" bestFit="1" customWidth="1"/>
    <col min="4" max="4" width="11.109375" style="32" customWidth="1"/>
    <col min="5" max="5" width="8" style="21" bestFit="1" customWidth="1"/>
    <col min="6" max="6" width="7.33203125" style="21" bestFit="1" customWidth="1"/>
    <col min="7" max="8" width="8" style="21" bestFit="1" customWidth="1"/>
    <col min="9" max="9" width="10" style="21" bestFit="1" customWidth="1"/>
    <col min="10" max="10" width="6.77734375" style="22" customWidth="1"/>
    <col min="11" max="11" width="7.21875" style="21" customWidth="1"/>
    <col min="12" max="12" width="6.88671875" style="21" customWidth="1"/>
    <col min="13" max="13" width="6.6640625" style="21" bestFit="1" customWidth="1"/>
    <col min="14" max="16" width="5.77734375" style="21" customWidth="1"/>
    <col min="17" max="17" width="11" style="21" bestFit="1" customWidth="1"/>
    <col min="18" max="18" width="7.21875" style="21" customWidth="1"/>
    <col min="19" max="16384" width="8" style="22"/>
  </cols>
  <sheetData>
    <row r="1" spans="1:24" s="252" customFormat="1">
      <c r="A1" s="819" t="s">
        <v>15230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</row>
    <row r="2" spans="1:24" s="776" customFormat="1">
      <c r="A2" s="772"/>
      <c r="B2" s="773" t="s">
        <v>3803</v>
      </c>
      <c r="C2" s="800" t="s">
        <v>3400</v>
      </c>
      <c r="D2" s="793" t="s">
        <v>3804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3821</v>
      </c>
      <c r="K2" s="789" t="s">
        <v>918</v>
      </c>
      <c r="L2" s="789" t="s">
        <v>3828</v>
      </c>
      <c r="M2" s="789" t="s">
        <v>3756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3216.2208999999998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42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T4" s="505"/>
      <c r="V4" s="505"/>
      <c r="W4" s="505"/>
    </row>
    <row r="5" spans="1:24" s="792" customFormat="1">
      <c r="A5" s="786" t="s">
        <v>1754</v>
      </c>
      <c r="B5" s="808">
        <f>SUM(C5:N5)</f>
        <v>718321.27780000004</v>
      </c>
      <c r="C5" s="137">
        <v>583240</v>
      </c>
      <c r="D5" s="247">
        <f>D3*D4</f>
        <v>135081.27779999998</v>
      </c>
      <c r="E5" s="44"/>
      <c r="F5" s="44"/>
      <c r="G5" s="44"/>
      <c r="H5" s="44"/>
      <c r="I5" s="44"/>
      <c r="J5" s="44"/>
      <c r="K5" s="44"/>
      <c r="L5" s="44"/>
      <c r="M5" s="44"/>
      <c r="N5" s="798"/>
      <c r="T5" s="505"/>
      <c r="V5" s="505"/>
      <c r="W5" s="505"/>
    </row>
    <row r="6" spans="1:24" s="779" customFormat="1">
      <c r="A6" s="787" t="s">
        <v>295</v>
      </c>
      <c r="B6" s="810">
        <v>148377</v>
      </c>
      <c r="C6" s="801"/>
      <c r="D6" s="783"/>
      <c r="E6" s="103">
        <v>10</v>
      </c>
      <c r="F6" s="103">
        <v>9</v>
      </c>
      <c r="G6" s="103">
        <v>12</v>
      </c>
      <c r="H6" s="103">
        <v>13</v>
      </c>
      <c r="I6" s="103">
        <v>25</v>
      </c>
      <c r="J6" s="778">
        <v>23</v>
      </c>
      <c r="K6" s="778">
        <v>15</v>
      </c>
      <c r="L6" s="778">
        <v>7</v>
      </c>
      <c r="M6" s="778">
        <v>5</v>
      </c>
      <c r="N6" s="800"/>
    </row>
    <row r="7" spans="1:24" s="782" customFormat="1">
      <c r="A7" s="788" t="s">
        <v>2991</v>
      </c>
      <c r="B7" s="783"/>
      <c r="C7" s="801"/>
      <c r="D7" s="783">
        <v>12</v>
      </c>
      <c r="E7" s="797">
        <v>10</v>
      </c>
      <c r="F7" s="781">
        <v>9</v>
      </c>
      <c r="G7" s="781">
        <v>12</v>
      </c>
      <c r="H7" s="781">
        <v>13</v>
      </c>
      <c r="I7" s="781">
        <v>25</v>
      </c>
      <c r="J7" s="781">
        <v>23</v>
      </c>
      <c r="K7" s="781">
        <v>15</v>
      </c>
      <c r="L7" s="781">
        <v>7</v>
      </c>
      <c r="M7" s="781">
        <v>5</v>
      </c>
      <c r="N7" s="797"/>
    </row>
    <row r="8" spans="1:24" s="782" customFormat="1">
      <c r="A8" s="788" t="s">
        <v>2990</v>
      </c>
      <c r="B8" s="780">
        <f>SUM(C8:N8)</f>
        <v>148378</v>
      </c>
      <c r="C8" s="801"/>
      <c r="D8" s="783"/>
      <c r="E8" s="505">
        <v>24024</v>
      </c>
      <c r="F8" s="505">
        <v>22105</v>
      </c>
      <c r="G8" s="505">
        <v>12274</v>
      </c>
      <c r="H8" s="505">
        <v>35059</v>
      </c>
      <c r="I8" s="505">
        <v>9083</v>
      </c>
      <c r="J8" s="505">
        <v>4577</v>
      </c>
      <c r="K8" s="505">
        <v>24978</v>
      </c>
      <c r="L8" s="505">
        <v>15169</v>
      </c>
      <c r="M8" s="801">
        <v>1109</v>
      </c>
      <c r="N8" s="507"/>
      <c r="O8" s="804" t="s">
        <v>1511</v>
      </c>
      <c r="P8" s="785"/>
      <c r="Q8" s="768">
        <f>SUM(E8:N8)</f>
        <v>148378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38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697093.22264909791</v>
      </c>
      <c r="C11" s="137">
        <v>583240</v>
      </c>
      <c r="D11" s="247">
        <f>D9*D10</f>
        <v>113853.22264909794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819" t="s">
        <v>10087</v>
      </c>
      <c r="B13" s="820"/>
      <c r="C13" s="820"/>
      <c r="D13" s="820"/>
      <c r="E13" s="820"/>
      <c r="F13" s="820"/>
      <c r="G13" s="820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</row>
    <row r="14" spans="1:24">
      <c r="A14" s="17"/>
      <c r="B14" s="18" t="s">
        <v>3803</v>
      </c>
      <c r="C14" s="136" t="s">
        <v>3400</v>
      </c>
      <c r="D14" s="46" t="s">
        <v>3804</v>
      </c>
      <c r="E14" s="39" t="s">
        <v>282</v>
      </c>
      <c r="F14" s="40" t="s">
        <v>287</v>
      </c>
      <c r="G14" s="39" t="s">
        <v>283</v>
      </c>
      <c r="H14" s="39" t="s">
        <v>284</v>
      </c>
      <c r="I14" s="39" t="s">
        <v>900</v>
      </c>
      <c r="J14" s="37" t="s">
        <v>3821</v>
      </c>
      <c r="K14" s="37" t="s">
        <v>918</v>
      </c>
      <c r="L14" s="37" t="s">
        <v>3828</v>
      </c>
      <c r="M14" s="37" t="s">
        <v>3756</v>
      </c>
      <c r="N14" s="150"/>
      <c r="O14" s="22"/>
      <c r="P14" s="22"/>
      <c r="Q14" s="22"/>
      <c r="R14" s="22"/>
    </row>
    <row r="15" spans="1:24">
      <c r="A15" s="33" t="s">
        <v>1752</v>
      </c>
      <c r="B15" s="18"/>
      <c r="C15" s="138">
        <v>78.004499999999993</v>
      </c>
      <c r="D15" s="49">
        <f>D33</f>
        <v>3225.0895999999998</v>
      </c>
      <c r="E15" s="100"/>
      <c r="F15" s="100"/>
      <c r="G15" s="99"/>
      <c r="H15" s="100"/>
      <c r="I15" s="100"/>
      <c r="J15" s="30"/>
      <c r="K15" s="30"/>
      <c r="L15" s="30"/>
      <c r="M15" s="30"/>
      <c r="N15" s="138"/>
      <c r="O15" s="22"/>
      <c r="P15" s="22"/>
      <c r="Q15" s="22"/>
      <c r="R15" s="22"/>
      <c r="T15" s="504"/>
      <c r="U15" s="505"/>
      <c r="V15" s="505"/>
      <c r="W15" s="505"/>
    </row>
    <row r="16" spans="1:24">
      <c r="A16" s="33" t="s">
        <v>1753</v>
      </c>
      <c r="B16" s="18"/>
      <c r="C16" s="138">
        <v>7477</v>
      </c>
      <c r="D16" s="29">
        <f>D34</f>
        <v>42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2"/>
      <c r="P16" s="22"/>
      <c r="Q16" s="22"/>
      <c r="R16" s="22"/>
      <c r="T16" s="505"/>
      <c r="U16" s="505"/>
      <c r="V16" s="505"/>
      <c r="W16" s="505"/>
    </row>
    <row r="17" spans="1:24" s="45" customFormat="1">
      <c r="A17" s="33" t="s">
        <v>1754</v>
      </c>
      <c r="B17" s="248">
        <f>SUM(C17:N17)</f>
        <v>718693.76319999993</v>
      </c>
      <c r="C17" s="137">
        <v>583240</v>
      </c>
      <c r="D17" s="247">
        <f>D15*D16</f>
        <v>135453.76319999999</v>
      </c>
      <c r="E17" s="44"/>
      <c r="F17" s="44"/>
      <c r="G17" s="44"/>
      <c r="H17" s="44"/>
      <c r="I17" s="44"/>
      <c r="J17" s="44"/>
      <c r="K17" s="44"/>
      <c r="L17" s="44"/>
      <c r="M17" s="44"/>
      <c r="N17" s="104"/>
      <c r="T17" s="505"/>
      <c r="U17" s="505"/>
      <c r="V17" s="505"/>
      <c r="W17" s="505"/>
    </row>
    <row r="18" spans="1:24" s="25" customFormat="1">
      <c r="A18" s="34" t="s">
        <v>295</v>
      </c>
      <c r="B18" s="298">
        <v>207604</v>
      </c>
      <c r="C18" s="138"/>
      <c r="D18" s="29"/>
      <c r="E18" s="103">
        <v>14</v>
      </c>
      <c r="F18" s="103">
        <v>12</v>
      </c>
      <c r="G18" s="103">
        <v>13</v>
      </c>
      <c r="H18" s="103">
        <v>20</v>
      </c>
      <c r="I18" s="103">
        <v>27</v>
      </c>
      <c r="J18" s="24">
        <v>24</v>
      </c>
      <c r="K18" s="24">
        <v>13</v>
      </c>
      <c r="L18" s="24">
        <v>8</v>
      </c>
      <c r="M18" s="24">
        <v>4</v>
      </c>
      <c r="N18" s="136"/>
    </row>
    <row r="19" spans="1:24" s="28" customFormat="1">
      <c r="A19" s="35" t="s">
        <v>2991</v>
      </c>
      <c r="B19" s="29"/>
      <c r="C19" s="138"/>
      <c r="D19" s="29">
        <v>16</v>
      </c>
      <c r="E19" s="102">
        <v>14</v>
      </c>
      <c r="F19" s="27">
        <v>12</v>
      </c>
      <c r="G19" s="27">
        <v>13</v>
      </c>
      <c r="H19" s="27">
        <v>20</v>
      </c>
      <c r="I19" s="27">
        <v>27</v>
      </c>
      <c r="J19" s="27">
        <v>24</v>
      </c>
      <c r="K19" s="27">
        <v>13</v>
      </c>
      <c r="L19" s="27">
        <v>8</v>
      </c>
      <c r="M19" s="27">
        <v>4</v>
      </c>
      <c r="N19" s="102"/>
    </row>
    <row r="20" spans="1:24" s="28" customFormat="1">
      <c r="A20" s="35" t="s">
        <v>2990</v>
      </c>
      <c r="B20" s="26">
        <f>SUM(C20:N20)</f>
        <v>207604</v>
      </c>
      <c r="C20" s="138"/>
      <c r="D20" s="29"/>
      <c r="E20" s="96">
        <v>36161</v>
      </c>
      <c r="F20" s="27">
        <v>33451</v>
      </c>
      <c r="G20" s="27">
        <v>19658</v>
      </c>
      <c r="H20" s="27">
        <v>56768</v>
      </c>
      <c r="I20" s="27">
        <v>16085</v>
      </c>
      <c r="J20" s="27">
        <v>6692</v>
      </c>
      <c r="K20" s="27">
        <v>20179</v>
      </c>
      <c r="L20" s="27">
        <v>16083</v>
      </c>
      <c r="M20" s="27">
        <v>2527</v>
      </c>
      <c r="N20" s="102"/>
      <c r="O20" s="193" t="s">
        <v>1511</v>
      </c>
      <c r="P20" s="31"/>
      <c r="Q20" s="22">
        <f>SUM(E20:N20)</f>
        <v>207604</v>
      </c>
    </row>
    <row r="21" spans="1:24" s="31" customFormat="1">
      <c r="A21" s="33" t="s">
        <v>1756</v>
      </c>
      <c r="B21" s="29"/>
      <c r="C21" s="138">
        <v>78.004499999999993</v>
      </c>
      <c r="D21" s="49">
        <v>3216.2208999999998</v>
      </c>
      <c r="E21" s="100"/>
      <c r="F21" s="100"/>
      <c r="G21" s="99"/>
      <c r="H21" s="100"/>
      <c r="I21" s="100"/>
      <c r="J21" s="30"/>
      <c r="K21" s="30"/>
      <c r="L21" s="30"/>
      <c r="M21" s="30"/>
      <c r="N21" s="138"/>
      <c r="T21" s="504"/>
      <c r="U21" s="504"/>
      <c r="V21" s="505"/>
      <c r="W21" s="505"/>
      <c r="X21" s="505"/>
    </row>
    <row r="22" spans="1:24" s="31" customFormat="1">
      <c r="A22" s="33" t="s">
        <v>1757</v>
      </c>
      <c r="B22" s="29"/>
      <c r="C22" s="138">
        <v>7477</v>
      </c>
      <c r="D22" s="29">
        <v>42</v>
      </c>
      <c r="E22" s="104">
        <f t="shared" ref="E22:M22" si="2">E16+E18-E19</f>
        <v>0</v>
      </c>
      <c r="F22" s="104">
        <f t="shared" si="2"/>
        <v>0</v>
      </c>
      <c r="G22" s="104">
        <f t="shared" si="2"/>
        <v>0</v>
      </c>
      <c r="H22" s="104">
        <f t="shared" si="2"/>
        <v>0</v>
      </c>
      <c r="I22" s="104">
        <f t="shared" si="2"/>
        <v>0</v>
      </c>
      <c r="J22" s="104">
        <f t="shared" si="2"/>
        <v>0</v>
      </c>
      <c r="K22" s="104">
        <f t="shared" si="2"/>
        <v>0</v>
      </c>
      <c r="L22" s="104">
        <f t="shared" si="2"/>
        <v>0</v>
      </c>
      <c r="M22" s="104">
        <f t="shared" si="2"/>
        <v>0</v>
      </c>
      <c r="N22" s="104"/>
      <c r="T22" s="507"/>
      <c r="U22" s="507"/>
      <c r="V22" s="505"/>
      <c r="W22" s="505"/>
      <c r="X22" s="505"/>
    </row>
    <row r="23" spans="1:24" s="45" customFormat="1">
      <c r="A23" s="33" t="s">
        <v>1758</v>
      </c>
      <c r="B23" s="248">
        <f>SUM(C23:N23)</f>
        <v>718321.27780000004</v>
      </c>
      <c r="C23" s="137">
        <v>583240</v>
      </c>
      <c r="D23" s="247">
        <f>D21*D22</f>
        <v>135081.27779999998</v>
      </c>
      <c r="E23" s="44"/>
      <c r="F23" s="44"/>
      <c r="G23" s="44"/>
      <c r="H23" s="44"/>
      <c r="I23" s="44"/>
      <c r="J23" s="44"/>
      <c r="K23" s="44"/>
      <c r="L23" s="44"/>
      <c r="M23" s="44"/>
      <c r="N23" s="104"/>
      <c r="O23" s="193" t="s">
        <v>1510</v>
      </c>
      <c r="Q23" s="22">
        <f>SUM(E23:N23)</f>
        <v>0</v>
      </c>
      <c r="T23" s="504"/>
      <c r="U23" s="504"/>
      <c r="V23" s="505"/>
      <c r="W23" s="505"/>
      <c r="X23" s="505"/>
    </row>
    <row r="24" spans="1:24">
      <c r="A24" s="17"/>
      <c r="B24" s="23"/>
      <c r="D24" s="23"/>
      <c r="E24" s="19"/>
      <c r="F24" s="19"/>
      <c r="G24" s="19"/>
      <c r="K24" s="22"/>
      <c r="P24" s="19"/>
      <c r="S24" s="21"/>
      <c r="T24" s="507"/>
      <c r="U24" s="507"/>
      <c r="V24" s="505"/>
      <c r="W24" s="505"/>
      <c r="X24" s="505"/>
    </row>
    <row r="25" spans="1:24" s="252" customFormat="1">
      <c r="A25" s="819" t="s">
        <v>5674</v>
      </c>
      <c r="B25" s="820"/>
      <c r="C25" s="820"/>
      <c r="D25" s="820"/>
      <c r="E25" s="820"/>
      <c r="F25" s="820"/>
      <c r="G25" s="820"/>
      <c r="H25" s="820"/>
      <c r="I25" s="820"/>
      <c r="J25" s="820"/>
      <c r="K25" s="820"/>
      <c r="L25" s="820"/>
      <c r="M25" s="820"/>
      <c r="N25" s="820"/>
      <c r="O25" s="820"/>
      <c r="P25" s="820"/>
      <c r="Q25" s="820"/>
      <c r="R25" s="820"/>
    </row>
    <row r="26" spans="1:24">
      <c r="A26" s="17"/>
      <c r="B26" s="18" t="s">
        <v>3803</v>
      </c>
      <c r="C26" s="136" t="s">
        <v>3400</v>
      </c>
      <c r="D26" s="46" t="s">
        <v>3804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3821</v>
      </c>
      <c r="K26" s="37" t="s">
        <v>918</v>
      </c>
      <c r="L26" s="37" t="s">
        <v>3828</v>
      </c>
      <c r="M26" s="37" t="s">
        <v>3756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3590.674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49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759183.02600000007</v>
      </c>
      <c r="C29" s="137">
        <v>583240</v>
      </c>
      <c r="D29" s="247">
        <f>D27*D28</f>
        <v>175943.02600000001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227282</v>
      </c>
      <c r="C30" s="138"/>
      <c r="D30" s="29"/>
      <c r="E30" s="103">
        <v>16</v>
      </c>
      <c r="F30" s="103">
        <v>13</v>
      </c>
      <c r="G30" s="103">
        <v>12</v>
      </c>
      <c r="H30" s="103">
        <v>19</v>
      </c>
      <c r="I30" s="103">
        <v>32</v>
      </c>
      <c r="J30" s="24">
        <v>32</v>
      </c>
      <c r="K30" s="24">
        <v>14</v>
      </c>
      <c r="L30" s="24">
        <v>11</v>
      </c>
      <c r="M30" s="24">
        <v>10</v>
      </c>
      <c r="N30" s="136"/>
    </row>
    <row r="31" spans="1:24" s="28" customFormat="1">
      <c r="A31" s="35" t="s">
        <v>2991</v>
      </c>
      <c r="B31" s="29"/>
      <c r="C31" s="138"/>
      <c r="D31" s="29">
        <v>16</v>
      </c>
      <c r="E31" s="102">
        <v>16</v>
      </c>
      <c r="F31" s="27">
        <v>13</v>
      </c>
      <c r="G31" s="27">
        <v>12</v>
      </c>
      <c r="H31" s="27">
        <v>19</v>
      </c>
      <c r="I31" s="27">
        <v>32</v>
      </c>
      <c r="J31" s="27">
        <v>32</v>
      </c>
      <c r="K31" s="27">
        <v>14</v>
      </c>
      <c r="L31" s="27">
        <v>11</v>
      </c>
      <c r="M31" s="27">
        <v>10</v>
      </c>
      <c r="N31" s="102"/>
    </row>
    <row r="32" spans="1:24" s="28" customFormat="1">
      <c r="A32" s="35" t="s">
        <v>2990</v>
      </c>
      <c r="B32" s="26">
        <f>SUM(C32:N32)</f>
        <v>227282</v>
      </c>
      <c r="C32" s="138"/>
      <c r="D32" s="29"/>
      <c r="E32" s="96">
        <v>37581</v>
      </c>
      <c r="F32" s="27">
        <v>35020</v>
      </c>
      <c r="G32" s="27">
        <v>13799</v>
      </c>
      <c r="H32" s="27">
        <v>57601</v>
      </c>
      <c r="I32" s="27">
        <v>16831</v>
      </c>
      <c r="J32" s="27">
        <v>8772</v>
      </c>
      <c r="K32" s="27">
        <v>19322</v>
      </c>
      <c r="L32" s="27">
        <v>24275</v>
      </c>
      <c r="M32" s="27">
        <v>14081</v>
      </c>
      <c r="N32" s="102"/>
      <c r="O32" s="193" t="s">
        <v>1511</v>
      </c>
      <c r="P32" s="31"/>
      <c r="Q32" s="22">
        <f>SUM(E32:N32)</f>
        <v>227282</v>
      </c>
    </row>
    <row r="33" spans="1:24" s="31" customFormat="1">
      <c r="A33" s="33" t="s">
        <v>1756</v>
      </c>
      <c r="B33" s="29"/>
      <c r="C33" s="138">
        <v>78.004499999999993</v>
      </c>
      <c r="D33" s="49">
        <v>3225.0895999999998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N34" si="3">E28+E30-E31</f>
        <v>0</v>
      </c>
      <c r="F34" s="104">
        <f t="shared" si="3"/>
        <v>0</v>
      </c>
      <c r="G34" s="104">
        <f t="shared" si="3"/>
        <v>0</v>
      </c>
      <c r="H34" s="104">
        <f t="shared" si="3"/>
        <v>0</v>
      </c>
      <c r="I34" s="104">
        <f t="shared" si="3"/>
        <v>0</v>
      </c>
      <c r="J34" s="104">
        <f t="shared" si="3"/>
        <v>0</v>
      </c>
      <c r="K34" s="104">
        <f t="shared" si="3"/>
        <v>0</v>
      </c>
      <c r="L34" s="104">
        <f t="shared" si="3"/>
        <v>0</v>
      </c>
      <c r="M34" s="104">
        <f t="shared" si="3"/>
        <v>0</v>
      </c>
      <c r="N34" s="104">
        <f t="shared" si="3"/>
        <v>0</v>
      </c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718693.77</v>
      </c>
      <c r="C35" s="137">
        <v>583240</v>
      </c>
      <c r="D35" s="247">
        <v>135453.76999999999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S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819" t="s">
        <v>4831</v>
      </c>
      <c r="B37" s="820"/>
      <c r="C37" s="820"/>
      <c r="D37" s="820"/>
      <c r="E37" s="820"/>
      <c r="F37" s="820"/>
      <c r="G37" s="820"/>
      <c r="H37" s="820"/>
      <c r="I37" s="820"/>
      <c r="J37" s="820"/>
      <c r="K37" s="820"/>
      <c r="L37" s="820"/>
      <c r="M37" s="820"/>
      <c r="N37" s="820"/>
      <c r="O37" s="820"/>
      <c r="P37" s="820"/>
      <c r="Q37" s="820"/>
      <c r="R37" s="820"/>
    </row>
    <row r="38" spans="1:24">
      <c r="A38" s="17"/>
      <c r="B38" s="18" t="s">
        <v>3803</v>
      </c>
      <c r="C38" s="136" t="s">
        <v>3400</v>
      </c>
      <c r="D38" s="46" t="s">
        <v>3804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3821</v>
      </c>
      <c r="K38" s="37" t="s">
        <v>918</v>
      </c>
      <c r="L38" s="37" t="s">
        <v>3828</v>
      </c>
      <c r="M38" s="37" t="s">
        <v>3756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3925.33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52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787357.16</v>
      </c>
      <c r="C41" s="137">
        <v>583240</v>
      </c>
      <c r="D41" s="247">
        <f>D39*D40</f>
        <v>204117.16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189930</v>
      </c>
      <c r="C42" s="138"/>
      <c r="D42" s="29"/>
      <c r="E42" s="103">
        <v>13</v>
      </c>
      <c r="F42" s="103">
        <v>14</v>
      </c>
      <c r="G42" s="103">
        <v>15</v>
      </c>
      <c r="H42" s="103">
        <v>17</v>
      </c>
      <c r="I42" s="103">
        <v>29</v>
      </c>
      <c r="J42" s="24">
        <v>22</v>
      </c>
      <c r="K42" s="24">
        <v>12</v>
      </c>
      <c r="L42" s="24">
        <v>12</v>
      </c>
      <c r="M42" s="24">
        <v>1</v>
      </c>
      <c r="N42" s="136"/>
    </row>
    <row r="43" spans="1:24" s="28" customFormat="1">
      <c r="A43" s="35" t="s">
        <v>2991</v>
      </c>
      <c r="B43" s="29"/>
      <c r="C43" s="138"/>
      <c r="D43" s="29">
        <v>16</v>
      </c>
      <c r="E43" s="102">
        <v>13</v>
      </c>
      <c r="F43" s="27">
        <v>14</v>
      </c>
      <c r="G43" s="27">
        <v>15</v>
      </c>
      <c r="H43" s="27">
        <v>17</v>
      </c>
      <c r="I43" s="27">
        <v>29</v>
      </c>
      <c r="J43" s="27">
        <v>22</v>
      </c>
      <c r="K43" s="27">
        <v>12</v>
      </c>
      <c r="L43" s="27">
        <v>12</v>
      </c>
      <c r="M43" s="27">
        <v>1</v>
      </c>
      <c r="N43" s="102"/>
    </row>
    <row r="44" spans="1:24" s="28" customFormat="1">
      <c r="A44" s="35" t="s">
        <v>2990</v>
      </c>
      <c r="B44" s="26">
        <f>SUM(C44:N44)</f>
        <v>189930</v>
      </c>
      <c r="C44" s="138"/>
      <c r="D44" s="29"/>
      <c r="E44" s="96">
        <v>28464</v>
      </c>
      <c r="F44" s="27">
        <v>32058</v>
      </c>
      <c r="G44" s="27">
        <v>12424</v>
      </c>
      <c r="H44" s="27">
        <v>54354</v>
      </c>
      <c r="I44" s="27">
        <v>14296</v>
      </c>
      <c r="J44" s="27">
        <v>5602</v>
      </c>
      <c r="K44" s="27">
        <v>16534</v>
      </c>
      <c r="L44" s="27">
        <v>24685</v>
      </c>
      <c r="M44" s="27">
        <v>1513</v>
      </c>
      <c r="N44" s="102"/>
      <c r="O44" s="193" t="s">
        <v>1511</v>
      </c>
      <c r="P44" s="31"/>
      <c r="Q44" s="22">
        <f>SUM(E44:N44)</f>
        <v>189930</v>
      </c>
    </row>
    <row r="45" spans="1:24" s="31" customFormat="1">
      <c r="A45" s="33" t="s">
        <v>1756</v>
      </c>
      <c r="B45" s="29"/>
      <c r="C45" s="138">
        <v>78.004499999999993</v>
      </c>
      <c r="D45" s="49">
        <v>3590.674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49</v>
      </c>
      <c r="E46" s="104">
        <f t="shared" ref="E46:N46" si="4">E40+E42-E43</f>
        <v>0</v>
      </c>
      <c r="F46" s="104">
        <f t="shared" si="4"/>
        <v>0</v>
      </c>
      <c r="G46" s="104">
        <f t="shared" si="4"/>
        <v>0</v>
      </c>
      <c r="H46" s="104">
        <f t="shared" si="4"/>
        <v>0</v>
      </c>
      <c r="I46" s="104">
        <f t="shared" si="4"/>
        <v>0</v>
      </c>
      <c r="J46" s="104">
        <f t="shared" si="4"/>
        <v>0</v>
      </c>
      <c r="K46" s="104">
        <f t="shared" si="4"/>
        <v>0</v>
      </c>
      <c r="L46" s="104">
        <f t="shared" si="4"/>
        <v>0</v>
      </c>
      <c r="M46" s="104">
        <f t="shared" si="4"/>
        <v>0</v>
      </c>
      <c r="N46" s="104">
        <f t="shared" si="4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759183.02600000007</v>
      </c>
      <c r="C47" s="137">
        <v>583240</v>
      </c>
      <c r="D47" s="247">
        <f>D45*D46</f>
        <v>175943.02600000001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819" t="s">
        <v>4451</v>
      </c>
      <c r="B49" s="820"/>
      <c r="C49" s="820"/>
      <c r="D49" s="820"/>
      <c r="E49" s="820"/>
      <c r="F49" s="820"/>
      <c r="G49" s="820"/>
      <c r="H49" s="820"/>
      <c r="I49" s="820"/>
      <c r="J49" s="820"/>
      <c r="K49" s="820"/>
      <c r="L49" s="820"/>
      <c r="M49" s="820"/>
      <c r="N49" s="820"/>
      <c r="O49" s="820"/>
      <c r="P49" s="820"/>
      <c r="Q49" s="820"/>
      <c r="R49" s="820"/>
    </row>
    <row r="50" spans="1:24">
      <c r="A50" s="17"/>
      <c r="B50" s="18" t="s">
        <v>3803</v>
      </c>
      <c r="C50" s="136" t="s">
        <v>3400</v>
      </c>
      <c r="D50" s="46" t="s">
        <v>3804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3821</v>
      </c>
      <c r="K50" s="37" t="s">
        <v>918</v>
      </c>
      <c r="L50" s="37" t="s">
        <v>3828</v>
      </c>
      <c r="M50" s="37" t="s">
        <v>3756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3278.2139000000002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4"/>
      <c r="U52" s="505"/>
      <c r="V52" s="505"/>
      <c r="W52" s="505"/>
    </row>
    <row r="53" spans="1:24" s="45" customFormat="1">
      <c r="A53" s="33" t="s">
        <v>1754</v>
      </c>
      <c r="B53" s="248">
        <f>SUM(C53:N53)</f>
        <v>753707.12280000001</v>
      </c>
      <c r="C53" s="137">
        <v>583240</v>
      </c>
      <c r="D53" s="247">
        <f>D51*D52</f>
        <v>170467.12280000001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4"/>
      <c r="U53" s="505"/>
      <c r="V53" s="505"/>
      <c r="W53" s="505"/>
    </row>
    <row r="54" spans="1:24" s="25" customFormat="1">
      <c r="A54" s="34" t="s">
        <v>295</v>
      </c>
      <c r="B54" s="298">
        <v>240593</v>
      </c>
      <c r="C54" s="138"/>
      <c r="D54" s="29"/>
      <c r="E54" s="103">
        <v>15</v>
      </c>
      <c r="F54" s="103">
        <v>16</v>
      </c>
      <c r="G54" s="103">
        <v>18</v>
      </c>
      <c r="H54" s="103">
        <v>28</v>
      </c>
      <c r="I54" s="103">
        <v>36</v>
      </c>
      <c r="J54" s="24">
        <v>32</v>
      </c>
      <c r="K54" s="24">
        <v>15</v>
      </c>
      <c r="L54" s="24">
        <v>16</v>
      </c>
      <c r="M54" s="24">
        <v>6</v>
      </c>
      <c r="N54" s="136"/>
    </row>
    <row r="55" spans="1:24" s="28" customFormat="1">
      <c r="A55" s="35" t="s">
        <v>2991</v>
      </c>
      <c r="B55" s="29"/>
      <c r="C55" s="138"/>
      <c r="D55" s="29">
        <v>17</v>
      </c>
      <c r="E55" s="102">
        <v>15</v>
      </c>
      <c r="F55" s="27">
        <v>16</v>
      </c>
      <c r="G55" s="27">
        <v>18</v>
      </c>
      <c r="H55" s="27">
        <v>28</v>
      </c>
      <c r="I55" s="27">
        <v>36</v>
      </c>
      <c r="J55" s="27">
        <v>32</v>
      </c>
      <c r="K55" s="27">
        <v>15</v>
      </c>
      <c r="L55" s="27">
        <v>16</v>
      </c>
      <c r="M55" s="27">
        <v>6</v>
      </c>
      <c r="N55" s="102"/>
    </row>
    <row r="56" spans="1:24" s="28" customFormat="1">
      <c r="A56" s="35" t="s">
        <v>2990</v>
      </c>
      <c r="B56" s="26">
        <f>SUM(C56:N56)</f>
        <v>240593</v>
      </c>
      <c r="C56" s="138"/>
      <c r="D56" s="29"/>
      <c r="E56" s="96">
        <v>28317</v>
      </c>
      <c r="F56" s="27">
        <v>30612</v>
      </c>
      <c r="G56" s="27">
        <v>18036</v>
      </c>
      <c r="H56" s="27">
        <v>78917</v>
      </c>
      <c r="I56" s="27">
        <v>15565</v>
      </c>
      <c r="J56" s="27">
        <v>7084</v>
      </c>
      <c r="K56" s="27">
        <v>20451</v>
      </c>
      <c r="L56" s="27">
        <v>34278</v>
      </c>
      <c r="M56" s="27">
        <v>7333</v>
      </c>
      <c r="N56" s="102"/>
      <c r="O56" s="193" t="s">
        <v>1511</v>
      </c>
      <c r="P56" s="31"/>
      <c r="Q56" s="22">
        <f>SUM(E56:N56)</f>
        <v>240593</v>
      </c>
    </row>
    <row r="57" spans="1:24" s="31" customFormat="1">
      <c r="A57" s="33" t="s">
        <v>1756</v>
      </c>
      <c r="B57" s="29"/>
      <c r="C57" s="138">
        <v>78.004499999999993</v>
      </c>
      <c r="D57" s="49">
        <v>3925.33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7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52</v>
      </c>
      <c r="E58" s="104">
        <f t="shared" ref="E58:N58" si="5">E52+E54-E55</f>
        <v>0</v>
      </c>
      <c r="F58" s="104">
        <f t="shared" si="5"/>
        <v>0</v>
      </c>
      <c r="G58" s="104">
        <f t="shared" si="5"/>
        <v>0</v>
      </c>
      <c r="H58" s="104">
        <f t="shared" si="5"/>
        <v>0</v>
      </c>
      <c r="I58" s="104">
        <f t="shared" si="5"/>
        <v>0</v>
      </c>
      <c r="J58" s="104">
        <f t="shared" si="5"/>
        <v>0</v>
      </c>
      <c r="K58" s="104">
        <f t="shared" si="5"/>
        <v>0</v>
      </c>
      <c r="L58" s="104">
        <f t="shared" si="5"/>
        <v>0</v>
      </c>
      <c r="M58" s="104">
        <f t="shared" si="5"/>
        <v>0</v>
      </c>
      <c r="N58" s="104">
        <f t="shared" si="5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787357.16</v>
      </c>
      <c r="C59" s="137">
        <v>583240</v>
      </c>
      <c r="D59" s="247">
        <f>D57*D58</f>
        <v>204117.16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7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U60" s="507"/>
      <c r="V60" s="505"/>
      <c r="W60" s="505"/>
      <c r="X60" s="505"/>
    </row>
    <row r="61" spans="1:24" s="252" customFormat="1">
      <c r="A61" s="820" t="s">
        <v>2154</v>
      </c>
      <c r="B61" s="820"/>
      <c r="C61" s="820"/>
      <c r="D61" s="820"/>
      <c r="E61" s="820"/>
      <c r="F61" s="820"/>
      <c r="G61" s="820"/>
      <c r="H61" s="820"/>
      <c r="I61" s="820"/>
      <c r="J61" s="820"/>
      <c r="K61" s="820"/>
      <c r="L61" s="820"/>
      <c r="M61" s="820"/>
      <c r="N61" s="820"/>
      <c r="O61" s="820"/>
      <c r="P61" s="820"/>
      <c r="Q61" s="820"/>
      <c r="R61" s="820"/>
      <c r="U61" s="507"/>
      <c r="V61" s="505"/>
      <c r="W61" s="505"/>
      <c r="X61" s="505"/>
    </row>
    <row r="62" spans="1:24">
      <c r="A62" s="17"/>
      <c r="B62" s="18" t="s">
        <v>3803</v>
      </c>
      <c r="C62" s="136" t="s">
        <v>3400</v>
      </c>
      <c r="D62" s="46" t="s">
        <v>3804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3821</v>
      </c>
      <c r="K62" s="37" t="s">
        <v>918</v>
      </c>
      <c r="L62" s="37" t="s">
        <v>3828</v>
      </c>
      <c r="M62" s="37" t="s">
        <v>3756</v>
      </c>
      <c r="N62" s="150"/>
      <c r="O62" s="22"/>
      <c r="P62" s="22"/>
      <c r="Q62" s="22"/>
      <c r="R62" s="22"/>
      <c r="U62" s="507"/>
      <c r="V62" s="505"/>
      <c r="W62" s="505"/>
      <c r="X62" s="505"/>
    </row>
    <row r="63" spans="1:24">
      <c r="A63" s="33" t="s">
        <v>1752</v>
      </c>
      <c r="B63" s="18"/>
      <c r="C63" s="138">
        <v>78.004499999999993</v>
      </c>
      <c r="D63" s="49">
        <v>3377.7622778686928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U63" s="507"/>
      <c r="V63" s="505"/>
      <c r="W63" s="505"/>
      <c r="X63" s="505"/>
    </row>
    <row r="64" spans="1:24">
      <c r="A64" s="33" t="s">
        <v>1753</v>
      </c>
      <c r="B64" s="18"/>
      <c r="C64" s="138">
        <v>7477</v>
      </c>
      <c r="D64" s="29">
        <v>50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U64" s="508"/>
      <c r="V64" s="509"/>
      <c r="W64" s="510"/>
      <c r="X64" s="511"/>
    </row>
    <row r="65" spans="1:19" s="45" customFormat="1">
      <c r="A65" s="33" t="s">
        <v>1754</v>
      </c>
      <c r="B65" s="26">
        <f>SUM(C65:M65)</f>
        <v>752128.11389343464</v>
      </c>
      <c r="C65" s="137">
        <v>583240</v>
      </c>
      <c r="D65" s="247">
        <f>D63*D64</f>
        <v>168888.11389343464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</row>
    <row r="66" spans="1:19" s="25" customFormat="1">
      <c r="A66" s="34" t="s">
        <v>295</v>
      </c>
      <c r="B66" s="298">
        <v>264002</v>
      </c>
      <c r="C66" s="138"/>
      <c r="D66" s="29"/>
      <c r="E66" s="103">
        <v>17</v>
      </c>
      <c r="F66" s="103">
        <v>16</v>
      </c>
      <c r="G66" s="103">
        <v>21</v>
      </c>
      <c r="H66" s="103">
        <v>23</v>
      </c>
      <c r="I66" s="103">
        <v>40</v>
      </c>
      <c r="J66" s="24">
        <v>32</v>
      </c>
      <c r="K66" s="24">
        <v>18</v>
      </c>
      <c r="L66" s="24">
        <v>14</v>
      </c>
      <c r="M66" s="24">
        <v>11</v>
      </c>
      <c r="N66" s="136"/>
    </row>
    <row r="67" spans="1:19" s="28" customFormat="1">
      <c r="A67" s="35" t="s">
        <v>2991</v>
      </c>
      <c r="B67" s="29"/>
      <c r="C67" s="138"/>
      <c r="D67" s="29">
        <v>19</v>
      </c>
      <c r="E67" s="102">
        <v>17</v>
      </c>
      <c r="F67" s="27">
        <v>16</v>
      </c>
      <c r="G67" s="27">
        <v>21</v>
      </c>
      <c r="H67" s="27">
        <v>23</v>
      </c>
      <c r="I67" s="27">
        <v>40</v>
      </c>
      <c r="J67" s="27">
        <v>32</v>
      </c>
      <c r="K67" s="27">
        <v>18</v>
      </c>
      <c r="L67" s="27">
        <v>14</v>
      </c>
      <c r="M67" s="27">
        <v>11</v>
      </c>
      <c r="N67" s="102"/>
    </row>
    <row r="68" spans="1:19" s="28" customFormat="1">
      <c r="A68" s="35" t="s">
        <v>2990</v>
      </c>
      <c r="B68" s="26">
        <f>SUM(C68:N68)</f>
        <v>264002</v>
      </c>
      <c r="C68" s="138"/>
      <c r="D68" s="29"/>
      <c r="E68" s="96">
        <v>44425</v>
      </c>
      <c r="F68" s="27">
        <v>34703</v>
      </c>
      <c r="G68" s="27">
        <v>30766</v>
      </c>
      <c r="H68" s="27">
        <v>58509</v>
      </c>
      <c r="I68" s="27">
        <v>21553</v>
      </c>
      <c r="J68" s="27">
        <v>7238</v>
      </c>
      <c r="K68" s="27">
        <v>29665</v>
      </c>
      <c r="L68" s="27">
        <v>32640</v>
      </c>
      <c r="M68" s="27">
        <v>4503</v>
      </c>
      <c r="N68" s="102"/>
      <c r="O68" s="193" t="s">
        <v>1511</v>
      </c>
      <c r="P68" s="31"/>
      <c r="Q68" s="22">
        <f>SUM(E68:N68)</f>
        <v>264002</v>
      </c>
    </row>
    <row r="69" spans="1:19" s="31" customFormat="1">
      <c r="A69" s="33" t="s">
        <v>1756</v>
      </c>
      <c r="B69" s="29"/>
      <c r="C69" s="138">
        <v>78.004499999999993</v>
      </c>
      <c r="D69" s="49">
        <v>3278.2139000000002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</row>
    <row r="70" spans="1:19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6">E64+E66-E67</f>
        <v>0</v>
      </c>
      <c r="F70" s="104">
        <f t="shared" si="6"/>
        <v>0</v>
      </c>
      <c r="G70" s="104">
        <f t="shared" si="6"/>
        <v>0</v>
      </c>
      <c r="H70" s="104">
        <f t="shared" si="6"/>
        <v>0</v>
      </c>
      <c r="I70" s="104">
        <f t="shared" si="6"/>
        <v>0</v>
      </c>
      <c r="J70" s="104">
        <f t="shared" si="6"/>
        <v>0</v>
      </c>
      <c r="K70" s="104">
        <f t="shared" si="6"/>
        <v>0</v>
      </c>
      <c r="L70" s="104">
        <f t="shared" si="6"/>
        <v>0</v>
      </c>
      <c r="M70" s="104">
        <f t="shared" si="6"/>
        <v>0</v>
      </c>
      <c r="N70" s="104">
        <f t="shared" si="6"/>
        <v>0</v>
      </c>
    </row>
    <row r="71" spans="1:19" s="45" customFormat="1">
      <c r="A71" s="33" t="s">
        <v>1758</v>
      </c>
      <c r="B71" s="248">
        <f>SUM(C71:N71)</f>
        <v>753707.12280000001</v>
      </c>
      <c r="C71" s="137">
        <v>583240</v>
      </c>
      <c r="D71" s="247">
        <f>D69*D70</f>
        <v>170467.12280000001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</row>
    <row r="72" spans="1:19">
      <c r="A72" s="17"/>
      <c r="B72" s="23"/>
      <c r="D72" s="23"/>
      <c r="E72" s="19"/>
      <c r="F72" s="19"/>
      <c r="G72" s="19"/>
      <c r="K72" s="22"/>
      <c r="P72" s="19"/>
      <c r="S72" s="21"/>
    </row>
    <row r="73" spans="1:19" s="252" customFormat="1">
      <c r="A73" s="823" t="s">
        <v>1446</v>
      </c>
      <c r="B73" s="823"/>
      <c r="C73" s="823"/>
      <c r="D73" s="823"/>
      <c r="E73" s="823"/>
      <c r="F73" s="823"/>
      <c r="G73" s="823"/>
      <c r="H73" s="823"/>
      <c r="I73" s="823"/>
      <c r="J73" s="823"/>
      <c r="K73" s="823"/>
      <c r="L73" s="823"/>
      <c r="M73" s="823"/>
      <c r="N73" s="823"/>
      <c r="O73" s="823"/>
      <c r="P73" s="823"/>
      <c r="Q73" s="823"/>
      <c r="R73" s="823"/>
    </row>
    <row r="74" spans="1:19">
      <c r="A74" s="17"/>
      <c r="B74" s="18" t="s">
        <v>3803</v>
      </c>
      <c r="C74" s="136" t="s">
        <v>3400</v>
      </c>
      <c r="D74" s="46" t="s">
        <v>3804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3821</v>
      </c>
      <c r="K74" s="37" t="s">
        <v>918</v>
      </c>
      <c r="L74" s="37" t="s">
        <v>3828</v>
      </c>
      <c r="M74" s="37" t="s">
        <v>3756</v>
      </c>
      <c r="N74" s="150"/>
      <c r="O74" s="22"/>
      <c r="P74" s="22"/>
      <c r="Q74" s="22"/>
      <c r="R74" s="22"/>
    </row>
    <row r="75" spans="1:19">
      <c r="A75" s="33" t="s">
        <v>1752</v>
      </c>
      <c r="B75" s="18"/>
      <c r="C75" s="138">
        <v>78.004499999999993</v>
      </c>
      <c r="D75" s="49">
        <v>3142.5842464960238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</row>
    <row r="76" spans="1:19">
      <c r="A76" s="33" t="s">
        <v>1753</v>
      </c>
      <c r="B76" s="18"/>
      <c r="C76" s="138">
        <v>7477</v>
      </c>
      <c r="D76" s="29">
        <v>51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</row>
    <row r="77" spans="1:19" s="45" customFormat="1">
      <c r="A77" s="33" t="s">
        <v>1754</v>
      </c>
      <c r="B77" s="26">
        <f>SUM(C77:M77)</f>
        <v>743511.79657129722</v>
      </c>
      <c r="C77" s="137">
        <v>583240</v>
      </c>
      <c r="D77" s="247">
        <f>D75*D76</f>
        <v>160271.79657129722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19" s="25" customFormat="1">
      <c r="A78" s="34" t="s">
        <v>295</v>
      </c>
      <c r="B78" s="26">
        <v>189880</v>
      </c>
      <c r="C78" s="138"/>
      <c r="D78" s="29"/>
      <c r="E78" s="103">
        <v>15</v>
      </c>
      <c r="F78" s="103">
        <v>15</v>
      </c>
      <c r="G78" s="103">
        <v>14</v>
      </c>
      <c r="H78" s="103">
        <v>16</v>
      </c>
      <c r="I78" s="103">
        <v>22</v>
      </c>
      <c r="J78" s="24">
        <v>10</v>
      </c>
      <c r="K78" s="24">
        <v>14</v>
      </c>
      <c r="L78" s="24">
        <v>13</v>
      </c>
      <c r="M78" s="24">
        <v>9</v>
      </c>
      <c r="N78" s="136"/>
    </row>
    <row r="79" spans="1:19" s="28" customFormat="1">
      <c r="A79" s="35" t="s">
        <v>2991</v>
      </c>
      <c r="B79" s="29"/>
      <c r="C79" s="138"/>
      <c r="D79" s="29">
        <v>15</v>
      </c>
      <c r="E79" s="102">
        <v>15</v>
      </c>
      <c r="F79" s="27">
        <v>15</v>
      </c>
      <c r="G79" s="27">
        <v>14</v>
      </c>
      <c r="H79" s="27">
        <v>16</v>
      </c>
      <c r="I79" s="27">
        <v>22</v>
      </c>
      <c r="J79" s="27">
        <v>10</v>
      </c>
      <c r="K79" s="27">
        <v>14</v>
      </c>
      <c r="L79" s="27">
        <v>13</v>
      </c>
      <c r="M79" s="27">
        <v>9</v>
      </c>
      <c r="N79" s="102"/>
    </row>
    <row r="80" spans="1:19" s="28" customFormat="1">
      <c r="A80" s="35" t="s">
        <v>2990</v>
      </c>
      <c r="B80" s="26">
        <f>SUM(C80:N80)</f>
        <v>189880</v>
      </c>
      <c r="C80" s="138"/>
      <c r="D80" s="29"/>
      <c r="E80" s="96">
        <v>29564</v>
      </c>
      <c r="F80" s="27">
        <v>38524</v>
      </c>
      <c r="G80" s="27">
        <v>13129</v>
      </c>
      <c r="H80" s="27">
        <v>39165</v>
      </c>
      <c r="I80" s="27">
        <v>12616</v>
      </c>
      <c r="J80" s="27">
        <v>1790</v>
      </c>
      <c r="K80" s="27">
        <v>23867</v>
      </c>
      <c r="L80" s="27">
        <v>29733</v>
      </c>
      <c r="M80" s="27">
        <v>1492</v>
      </c>
      <c r="N80" s="102"/>
      <c r="O80" s="193" t="s">
        <v>1511</v>
      </c>
      <c r="P80" s="31"/>
      <c r="Q80" s="22">
        <f>SUM(E80:N80)</f>
        <v>189880</v>
      </c>
    </row>
    <row r="81" spans="1:19" s="31" customFormat="1">
      <c r="A81" s="33" t="s">
        <v>1756</v>
      </c>
      <c r="B81" s="29"/>
      <c r="C81" s="138">
        <v>78.004499999999993</v>
      </c>
      <c r="D81" s="49">
        <v>3377.7622778686928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50</v>
      </c>
      <c r="E82" s="104">
        <f t="shared" ref="E82:N82" si="7">E76+E78-E79</f>
        <v>0</v>
      </c>
      <c r="F82" s="104">
        <f t="shared" si="7"/>
        <v>0</v>
      </c>
      <c r="G82" s="104">
        <f t="shared" si="7"/>
        <v>0</v>
      </c>
      <c r="H82" s="104">
        <f t="shared" si="7"/>
        <v>0</v>
      </c>
      <c r="I82" s="104">
        <f t="shared" si="7"/>
        <v>0</v>
      </c>
      <c r="J82" s="104">
        <f t="shared" si="7"/>
        <v>0</v>
      </c>
      <c r="K82" s="104">
        <f t="shared" si="7"/>
        <v>0</v>
      </c>
      <c r="L82" s="104">
        <f t="shared" si="7"/>
        <v>0</v>
      </c>
      <c r="M82" s="104">
        <f t="shared" si="7"/>
        <v>0</v>
      </c>
      <c r="N82" s="104">
        <f t="shared" si="7"/>
        <v>0</v>
      </c>
    </row>
    <row r="83" spans="1:19" s="45" customFormat="1">
      <c r="A83" s="33" t="s">
        <v>1758</v>
      </c>
      <c r="B83" s="248">
        <f>SUM(C83:N83)</f>
        <v>752128.11389343464</v>
      </c>
      <c r="C83" s="137">
        <v>583240</v>
      </c>
      <c r="D83" s="247">
        <f>D81*D82</f>
        <v>168888.11389343464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825" t="s">
        <v>2786</v>
      </c>
      <c r="B85" s="825"/>
      <c r="C85" s="825"/>
      <c r="D85" s="825"/>
      <c r="E85" s="825"/>
      <c r="F85" s="825"/>
      <c r="G85" s="825"/>
      <c r="H85" s="825"/>
      <c r="I85" s="825"/>
      <c r="J85" s="825"/>
      <c r="K85" s="825"/>
      <c r="L85" s="825"/>
      <c r="M85" s="825"/>
      <c r="N85" s="825"/>
      <c r="O85" s="825"/>
      <c r="P85" s="825"/>
      <c r="Q85" s="825"/>
      <c r="R85" s="825"/>
    </row>
    <row r="86" spans="1:19">
      <c r="A86" s="17"/>
      <c r="B86" s="18" t="s">
        <v>3803</v>
      </c>
      <c r="C86" s="136" t="s">
        <v>3400</v>
      </c>
      <c r="D86" s="46" t="s">
        <v>3804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3821</v>
      </c>
      <c r="K86" s="37" t="s">
        <v>918</v>
      </c>
      <c r="L86" s="37" t="s">
        <v>3828</v>
      </c>
      <c r="M86" s="37" t="s">
        <v>604</v>
      </c>
      <c r="N86" s="150" t="s">
        <v>2643</v>
      </c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2431.42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54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714536.67999999993</v>
      </c>
      <c r="C89" s="137">
        <v>583240</v>
      </c>
      <c r="D89" s="247">
        <f>D87*D88</f>
        <v>131296.68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178629</v>
      </c>
      <c r="C90" s="138"/>
      <c r="D90" s="29"/>
      <c r="E90" s="103">
        <v>7</v>
      </c>
      <c r="F90" s="103">
        <v>20</v>
      </c>
      <c r="G90" s="103">
        <v>16</v>
      </c>
      <c r="H90" s="103">
        <v>20</v>
      </c>
      <c r="I90" s="103">
        <v>39</v>
      </c>
      <c r="J90" s="24">
        <v>11</v>
      </c>
      <c r="K90" s="24">
        <v>18</v>
      </c>
      <c r="L90" s="24">
        <v>9</v>
      </c>
      <c r="M90" s="24"/>
      <c r="N90" s="136"/>
    </row>
    <row r="91" spans="1:19" s="28" customFormat="1">
      <c r="A91" s="35" t="s">
        <v>2991</v>
      </c>
      <c r="B91" s="29"/>
      <c r="C91" s="138"/>
      <c r="D91" s="29">
        <v>13</v>
      </c>
      <c r="E91" s="102">
        <v>7</v>
      </c>
      <c r="F91" s="27">
        <v>20</v>
      </c>
      <c r="G91" s="27">
        <v>16</v>
      </c>
      <c r="H91" s="27">
        <v>20</v>
      </c>
      <c r="I91" s="27">
        <v>39</v>
      </c>
      <c r="J91" s="27">
        <v>11</v>
      </c>
      <c r="K91" s="27">
        <v>18</v>
      </c>
      <c r="L91" s="27">
        <v>9</v>
      </c>
      <c r="M91" s="27"/>
      <c r="N91" s="102"/>
    </row>
    <row r="92" spans="1:19" s="28" customFormat="1">
      <c r="A92" s="35" t="s">
        <v>2990</v>
      </c>
      <c r="B92" s="26">
        <f>SUM(C92:N92)</f>
        <v>178629</v>
      </c>
      <c r="C92" s="138"/>
      <c r="D92" s="29"/>
      <c r="E92" s="96">
        <v>21112</v>
      </c>
      <c r="F92" s="27">
        <v>43818</v>
      </c>
      <c r="G92" s="27">
        <v>7999</v>
      </c>
      <c r="H92" s="27">
        <v>48901</v>
      </c>
      <c r="I92" s="27">
        <v>12024</v>
      </c>
      <c r="J92" s="27">
        <v>1799</v>
      </c>
      <c r="K92" s="27">
        <v>21881</v>
      </c>
      <c r="L92" s="27">
        <v>21095</v>
      </c>
      <c r="M92" s="27"/>
      <c r="N92" s="102"/>
      <c r="O92" s="193" t="s">
        <v>1511</v>
      </c>
      <c r="P92" s="31"/>
      <c r="Q92" s="22">
        <f>SUM(E92:N92)</f>
        <v>178629</v>
      </c>
    </row>
    <row r="93" spans="1:19" s="31" customFormat="1">
      <c r="A93" s="33" t="s">
        <v>1756</v>
      </c>
      <c r="B93" s="29"/>
      <c r="C93" s="138">
        <v>78.004499999999993</v>
      </c>
      <c r="D93" s="49">
        <v>3142.5842464960238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51</v>
      </c>
      <c r="E94" s="104">
        <f t="shared" ref="E94:N94" si="8">E88+E90-E91</f>
        <v>0</v>
      </c>
      <c r="F94" s="104">
        <f t="shared" si="8"/>
        <v>0</v>
      </c>
      <c r="G94" s="104">
        <f t="shared" si="8"/>
        <v>0</v>
      </c>
      <c r="H94" s="104">
        <f t="shared" si="8"/>
        <v>0</v>
      </c>
      <c r="I94" s="104">
        <f t="shared" si="8"/>
        <v>0</v>
      </c>
      <c r="J94" s="104">
        <f t="shared" si="8"/>
        <v>0</v>
      </c>
      <c r="K94" s="104">
        <f t="shared" si="8"/>
        <v>0</v>
      </c>
      <c r="L94" s="104">
        <f t="shared" si="8"/>
        <v>0</v>
      </c>
      <c r="M94" s="104">
        <f t="shared" si="8"/>
        <v>0</v>
      </c>
      <c r="N94" s="104">
        <f t="shared" si="8"/>
        <v>0</v>
      </c>
    </row>
    <row r="95" spans="1:19" s="45" customFormat="1">
      <c r="A95" s="33" t="s">
        <v>1758</v>
      </c>
      <c r="B95" s="248">
        <f>SUM(C95:N95)</f>
        <v>743511.79657129722</v>
      </c>
      <c r="C95" s="137">
        <v>583240</v>
      </c>
      <c r="D95" s="247">
        <f>D93*D94</f>
        <v>160271.79657129722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1" customFormat="1">
      <c r="A97" s="826" t="s">
        <v>2675</v>
      </c>
      <c r="B97" s="826"/>
      <c r="C97" s="826"/>
      <c r="D97" s="826"/>
      <c r="E97" s="826"/>
      <c r="F97" s="826"/>
      <c r="G97" s="826"/>
      <c r="H97" s="826"/>
      <c r="I97" s="826"/>
      <c r="J97" s="826"/>
      <c r="K97" s="826"/>
      <c r="L97" s="826"/>
      <c r="M97" s="826"/>
      <c r="N97" s="826"/>
      <c r="O97" s="826"/>
      <c r="P97" s="826"/>
      <c r="Q97" s="826"/>
      <c r="R97" s="826"/>
    </row>
    <row r="98" spans="1:19">
      <c r="A98" s="17"/>
      <c r="B98" s="18" t="s">
        <v>3803</v>
      </c>
      <c r="C98" s="136" t="s">
        <v>3400</v>
      </c>
      <c r="D98" s="46" t="s">
        <v>3804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2426</v>
      </c>
      <c r="J98" s="37" t="s">
        <v>3821</v>
      </c>
      <c r="K98" s="37" t="s">
        <v>918</v>
      </c>
      <c r="L98" s="37" t="s">
        <v>3828</v>
      </c>
      <c r="M98" s="37" t="s">
        <v>604</v>
      </c>
      <c r="N98" s="150" t="s">
        <v>2643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2319.5100000000002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61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689938</v>
      </c>
      <c r="C101" s="137">
        <v>583240</v>
      </c>
      <c r="D101" s="51">
        <v>106698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123808</v>
      </c>
      <c r="C102" s="138"/>
      <c r="D102" s="29"/>
      <c r="E102" s="103">
        <v>9</v>
      </c>
      <c r="F102" s="103">
        <v>8</v>
      </c>
      <c r="G102" s="103">
        <v>10</v>
      </c>
      <c r="H102" s="103">
        <v>19</v>
      </c>
      <c r="I102" s="103">
        <v>21</v>
      </c>
      <c r="J102" s="24">
        <v>1</v>
      </c>
      <c r="K102" s="24">
        <v>12</v>
      </c>
      <c r="L102" s="24">
        <v>8</v>
      </c>
      <c r="M102" s="24">
        <v>1</v>
      </c>
      <c r="N102" s="136"/>
    </row>
    <row r="103" spans="1:19" s="28" customFormat="1">
      <c r="A103" s="35" t="s">
        <v>2991</v>
      </c>
      <c r="B103" s="29"/>
      <c r="C103" s="138"/>
      <c r="D103" s="29">
        <v>9</v>
      </c>
      <c r="E103" s="102">
        <v>9</v>
      </c>
      <c r="F103" s="27">
        <v>8</v>
      </c>
      <c r="G103" s="27">
        <v>10</v>
      </c>
      <c r="H103" s="27">
        <v>19</v>
      </c>
      <c r="I103" s="27">
        <v>21</v>
      </c>
      <c r="J103" s="27">
        <v>1</v>
      </c>
      <c r="K103" s="27">
        <v>12</v>
      </c>
      <c r="L103" s="27">
        <v>8</v>
      </c>
      <c r="M103" s="27">
        <v>1</v>
      </c>
      <c r="N103" s="102"/>
    </row>
    <row r="104" spans="1:19" s="28" customFormat="1">
      <c r="A104" s="35" t="s">
        <v>2990</v>
      </c>
      <c r="B104" s="26">
        <f>SUM(C104:N104)</f>
        <v>123808</v>
      </c>
      <c r="C104" s="138"/>
      <c r="D104" s="29"/>
      <c r="E104" s="96">
        <v>17791</v>
      </c>
      <c r="F104" s="27">
        <v>18219</v>
      </c>
      <c r="G104" s="27">
        <v>10274</v>
      </c>
      <c r="H104" s="27">
        <v>30258</v>
      </c>
      <c r="I104" s="27">
        <v>8000</v>
      </c>
      <c r="J104" s="27">
        <v>152</v>
      </c>
      <c r="K104" s="27">
        <v>17799</v>
      </c>
      <c r="L104" s="27">
        <v>19048</v>
      </c>
      <c r="M104" s="27">
        <v>2267</v>
      </c>
      <c r="N104" s="102"/>
      <c r="O104" s="193" t="s">
        <v>1511</v>
      </c>
      <c r="P104" s="31"/>
      <c r="Q104" s="22">
        <f>SUM(E104:N104)</f>
        <v>123808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2431.42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54</v>
      </c>
      <c r="E106" s="104">
        <f t="shared" ref="E106:N106" si="9">E100+E102-E103</f>
        <v>0</v>
      </c>
      <c r="F106" s="104">
        <f t="shared" si="9"/>
        <v>0</v>
      </c>
      <c r="G106" s="104">
        <f t="shared" si="9"/>
        <v>0</v>
      </c>
      <c r="H106" s="104">
        <f t="shared" si="9"/>
        <v>0</v>
      </c>
      <c r="I106" s="104">
        <f t="shared" si="9"/>
        <v>0</v>
      </c>
      <c r="J106" s="104">
        <f t="shared" si="9"/>
        <v>0</v>
      </c>
      <c r="K106" s="104">
        <f t="shared" si="9"/>
        <v>0</v>
      </c>
      <c r="L106" s="104">
        <f t="shared" si="9"/>
        <v>0</v>
      </c>
      <c r="M106" s="104">
        <f t="shared" si="9"/>
        <v>0</v>
      </c>
      <c r="N106" s="104">
        <f t="shared" si="9"/>
        <v>0</v>
      </c>
    </row>
    <row r="107" spans="1:19" s="45" customFormat="1">
      <c r="A107" s="33" t="s">
        <v>1758</v>
      </c>
      <c r="B107" s="248">
        <f>SUM(C107:N107)</f>
        <v>714536.67999999993</v>
      </c>
      <c r="C107" s="137">
        <v>583240</v>
      </c>
      <c r="D107" s="247">
        <f>D105*D106</f>
        <v>131296.68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28" customFormat="1">
      <c r="A109" s="827" t="s">
        <v>2674</v>
      </c>
      <c r="B109" s="827"/>
      <c r="C109" s="827"/>
      <c r="D109" s="827"/>
      <c r="E109" s="827"/>
      <c r="F109" s="827"/>
      <c r="G109" s="827"/>
      <c r="H109" s="827"/>
      <c r="I109" s="827"/>
      <c r="J109" s="827"/>
      <c r="K109" s="827"/>
      <c r="L109" s="827"/>
      <c r="M109" s="827"/>
      <c r="N109" s="827"/>
      <c r="O109" s="827"/>
      <c r="P109" s="827"/>
      <c r="Q109" s="827"/>
      <c r="R109" s="827"/>
    </row>
    <row r="110" spans="1:19">
      <c r="A110" s="17"/>
      <c r="B110" s="18" t="s">
        <v>3803</v>
      </c>
      <c r="C110" s="136" t="s">
        <v>3400</v>
      </c>
      <c r="D110" s="46" t="s">
        <v>3804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2377</v>
      </c>
      <c r="J110" s="37" t="s">
        <v>3821</v>
      </c>
      <c r="K110" s="37" t="s">
        <v>918</v>
      </c>
      <c r="L110" s="37" t="s">
        <v>3828</v>
      </c>
      <c r="M110" s="37" t="s">
        <v>290</v>
      </c>
      <c r="N110" s="150" t="s">
        <v>2643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46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192576</v>
      </c>
      <c r="C114" s="138"/>
      <c r="D114" s="29"/>
      <c r="E114" s="103">
        <v>18</v>
      </c>
      <c r="F114" s="103">
        <v>18</v>
      </c>
      <c r="G114" s="103">
        <v>19</v>
      </c>
      <c r="H114" s="103">
        <v>23</v>
      </c>
      <c r="I114" s="103">
        <v>38</v>
      </c>
      <c r="J114" s="24">
        <v>4</v>
      </c>
      <c r="K114" s="24">
        <v>19</v>
      </c>
      <c r="L114" s="24">
        <v>13</v>
      </c>
      <c r="M114" s="24"/>
      <c r="N114" s="136"/>
    </row>
    <row r="115" spans="1:19" s="28" customFormat="1">
      <c r="A115" s="35" t="s">
        <v>2991</v>
      </c>
      <c r="B115" s="29"/>
      <c r="C115" s="138"/>
      <c r="D115" s="29">
        <v>18</v>
      </c>
      <c r="E115" s="102">
        <v>18</v>
      </c>
      <c r="F115" s="27">
        <v>18</v>
      </c>
      <c r="G115" s="27">
        <v>19</v>
      </c>
      <c r="H115" s="27">
        <v>23</v>
      </c>
      <c r="I115" s="27">
        <v>38</v>
      </c>
      <c r="J115" s="27">
        <v>4</v>
      </c>
      <c r="K115" s="27">
        <v>19</v>
      </c>
      <c r="L115" s="27">
        <v>13</v>
      </c>
      <c r="M115" s="27"/>
      <c r="N115" s="102"/>
    </row>
    <row r="116" spans="1:19" s="28" customFormat="1">
      <c r="A116" s="35" t="s">
        <v>2990</v>
      </c>
      <c r="B116" s="26">
        <v>192576</v>
      </c>
      <c r="C116" s="138"/>
      <c r="D116" s="29"/>
      <c r="E116" s="96">
        <v>32683</v>
      </c>
      <c r="F116" s="27">
        <v>35743</v>
      </c>
      <c r="G116" s="27">
        <v>20337</v>
      </c>
      <c r="H116" s="27">
        <v>36777</v>
      </c>
      <c r="I116" s="27">
        <v>11200</v>
      </c>
      <c r="J116" s="27">
        <v>532</v>
      </c>
      <c r="K116" s="27">
        <v>25161</v>
      </c>
      <c r="L116" s="27">
        <v>30143</v>
      </c>
      <c r="M116" s="27"/>
      <c r="N116" s="102"/>
      <c r="O116" s="193" t="s">
        <v>1511</v>
      </c>
      <c r="P116" s="31"/>
      <c r="Q116" s="22">
        <v>192576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2120.9171141657534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61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</row>
    <row r="119" spans="1:19" s="45" customFormat="1">
      <c r="A119" s="33" t="s">
        <v>1758</v>
      </c>
      <c r="B119" s="26">
        <v>712615.94396411092</v>
      </c>
      <c r="C119" s="137">
        <v>583240</v>
      </c>
      <c r="D119" s="51">
        <v>129375.94396411096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 t="s">
        <v>1395</v>
      </c>
      <c r="E120" s="19"/>
      <c r="F120" s="19"/>
      <c r="G120" s="19"/>
      <c r="K120" s="22"/>
      <c r="P120" s="19"/>
      <c r="S120" s="21"/>
    </row>
    <row r="121" spans="1:19" s="13" customFormat="1">
      <c r="A121" s="818" t="s">
        <v>2855</v>
      </c>
      <c r="B121" s="818"/>
      <c r="C121" s="818"/>
      <c r="D121" s="818"/>
      <c r="E121" s="818"/>
      <c r="F121" s="818"/>
      <c r="G121" s="818"/>
      <c r="H121" s="818"/>
      <c r="I121" s="818"/>
      <c r="J121" s="818"/>
      <c r="K121" s="818"/>
      <c r="L121" s="818"/>
      <c r="M121" s="818"/>
      <c r="N121" s="818"/>
      <c r="O121" s="818"/>
      <c r="P121" s="818"/>
      <c r="Q121" s="818"/>
      <c r="R121" s="818"/>
    </row>
    <row r="122" spans="1:19">
      <c r="A122" s="17"/>
      <c r="B122" s="18" t="s">
        <v>3803</v>
      </c>
      <c r="C122" s="136" t="s">
        <v>3400</v>
      </c>
      <c r="D122" s="46" t="s">
        <v>3804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2426</v>
      </c>
      <c r="J122" s="37" t="s">
        <v>918</v>
      </c>
      <c r="K122" s="37" t="s">
        <v>3828</v>
      </c>
      <c r="L122" s="37" t="s">
        <v>290</v>
      </c>
      <c r="M122" s="150" t="s">
        <v>2643</v>
      </c>
      <c r="N122" s="22"/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2262.0164559643258</v>
      </c>
      <c r="E123" s="100"/>
      <c r="F123" s="100"/>
      <c r="G123" s="99"/>
      <c r="H123" s="100"/>
      <c r="I123" s="100"/>
      <c r="J123" s="30">
        <v>1105</v>
      </c>
      <c r="K123" s="30"/>
      <c r="L123" s="30">
        <v>15</v>
      </c>
      <c r="M123" s="138"/>
      <c r="N123" s="22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65</v>
      </c>
      <c r="E124" s="104"/>
      <c r="F124" s="104"/>
      <c r="G124" s="104"/>
      <c r="H124" s="104"/>
      <c r="I124" s="104"/>
      <c r="J124" s="104">
        <v>10</v>
      </c>
      <c r="K124" s="104"/>
      <c r="L124" s="104">
        <v>21</v>
      </c>
      <c r="M124" s="104"/>
      <c r="N124" s="22"/>
      <c r="O124" s="22"/>
      <c r="P124" s="22"/>
      <c r="Q124" s="22"/>
      <c r="R124" s="22"/>
    </row>
    <row r="125" spans="1:19" s="45" customFormat="1">
      <c r="A125" s="33" t="s">
        <v>1754</v>
      </c>
      <c r="B125" s="26">
        <v>741636.06963768112</v>
      </c>
      <c r="C125" s="137">
        <v>583240</v>
      </c>
      <c r="D125" s="51">
        <v>147031.06963768118</v>
      </c>
      <c r="E125" s="44"/>
      <c r="F125" s="44"/>
      <c r="G125" s="44"/>
      <c r="H125" s="44"/>
      <c r="I125" s="44"/>
      <c r="J125" s="44">
        <v>11050</v>
      </c>
      <c r="K125" s="44"/>
      <c r="L125" s="44">
        <v>315</v>
      </c>
      <c r="M125" s="104"/>
    </row>
    <row r="126" spans="1:19" s="25" customFormat="1">
      <c r="A126" s="34" t="s">
        <v>295</v>
      </c>
      <c r="B126" s="26">
        <v>119253</v>
      </c>
      <c r="C126" s="138"/>
      <c r="D126" s="29"/>
      <c r="E126" s="103">
        <v>9</v>
      </c>
      <c r="F126" s="103">
        <v>8</v>
      </c>
      <c r="G126" s="103">
        <v>7</v>
      </c>
      <c r="H126" s="103">
        <v>13</v>
      </c>
      <c r="I126" s="103">
        <v>18</v>
      </c>
      <c r="J126" s="24">
        <v>10</v>
      </c>
      <c r="K126" s="24">
        <v>10</v>
      </c>
      <c r="L126" s="24"/>
      <c r="M126" s="136"/>
    </row>
    <row r="127" spans="1:19" s="28" customFormat="1">
      <c r="A127" s="35" t="s">
        <v>2991</v>
      </c>
      <c r="B127" s="29"/>
      <c r="C127" s="138"/>
      <c r="D127" s="29">
        <v>9</v>
      </c>
      <c r="E127" s="102">
        <v>9</v>
      </c>
      <c r="F127" s="27">
        <v>8</v>
      </c>
      <c r="G127" s="27">
        <v>7</v>
      </c>
      <c r="H127" s="27">
        <v>13</v>
      </c>
      <c r="I127" s="27">
        <v>18</v>
      </c>
      <c r="J127" s="27">
        <v>20</v>
      </c>
      <c r="K127" s="27">
        <v>10</v>
      </c>
      <c r="L127" s="27">
        <v>21</v>
      </c>
      <c r="M127" s="102"/>
    </row>
    <row r="128" spans="1:19" s="28" customFormat="1">
      <c r="A128" s="35" t="s">
        <v>2990</v>
      </c>
      <c r="B128" s="26">
        <v>130618</v>
      </c>
      <c r="C128" s="138"/>
      <c r="D128" s="29"/>
      <c r="E128" s="96">
        <v>24414</v>
      </c>
      <c r="F128" s="27">
        <v>19307</v>
      </c>
      <c r="G128" s="27">
        <v>7136</v>
      </c>
      <c r="H128" s="27">
        <v>27097</v>
      </c>
      <c r="I128" s="27">
        <v>4155</v>
      </c>
      <c r="J128" s="27">
        <v>25414</v>
      </c>
      <c r="K128" s="27">
        <v>22780</v>
      </c>
      <c r="L128" s="27">
        <v>315</v>
      </c>
      <c r="M128" s="102"/>
      <c r="Q128" s="19" t="s">
        <v>1511</v>
      </c>
      <c r="R128" s="22">
        <v>130618</v>
      </c>
    </row>
    <row r="129" spans="1:18" s="31" customFormat="1">
      <c r="A129" s="33" t="s">
        <v>1756</v>
      </c>
      <c r="B129" s="29"/>
      <c r="C129" s="138">
        <v>78.004499999999993</v>
      </c>
      <c r="D129" s="49">
        <f>主機!G66</f>
        <v>2319.5089850456939</v>
      </c>
      <c r="E129" s="100"/>
      <c r="F129" s="100"/>
      <c r="G129" s="99"/>
      <c r="H129" s="100"/>
      <c r="I129" s="100"/>
      <c r="J129" s="30">
        <v>1105</v>
      </c>
      <c r="K129" s="30"/>
      <c r="L129" s="30">
        <v>15</v>
      </c>
      <c r="M129" s="138"/>
    </row>
    <row r="130" spans="1:18" s="31" customFormat="1">
      <c r="A130" s="33" t="s">
        <v>1757</v>
      </c>
      <c r="B130" s="29"/>
      <c r="C130" s="138">
        <v>7477</v>
      </c>
      <c r="D130" s="29">
        <f>主機!C66</f>
        <v>46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</row>
    <row r="131" spans="1:18" s="45" customFormat="1">
      <c r="A131" s="33" t="s">
        <v>1758</v>
      </c>
      <c r="B131" s="26">
        <f>C131+D131</f>
        <v>689937.41331210197</v>
      </c>
      <c r="C131" s="137">
        <v>583240</v>
      </c>
      <c r="D131" s="51">
        <f>D129*D130</f>
        <v>106697.41331210191</v>
      </c>
      <c r="E131" s="44"/>
      <c r="F131" s="44"/>
      <c r="G131" s="44"/>
      <c r="H131" s="44"/>
      <c r="I131" s="44"/>
      <c r="J131" s="44"/>
      <c r="K131" s="44"/>
      <c r="L131" s="44"/>
      <c r="M131" s="104"/>
      <c r="Q131" s="19" t="s">
        <v>1510</v>
      </c>
      <c r="R131" s="22">
        <v>0</v>
      </c>
    </row>
    <row r="132" spans="1:18">
      <c r="A132" s="17"/>
      <c r="B132" s="23"/>
      <c r="D132" s="23"/>
      <c r="E132" s="19"/>
      <c r="F132" s="19"/>
      <c r="G132" s="19"/>
      <c r="O132" s="19"/>
    </row>
    <row r="133" spans="1:18" s="13" customFormat="1">
      <c r="A133" s="820" t="s">
        <v>343</v>
      </c>
      <c r="B133" s="820"/>
      <c r="C133" s="820"/>
      <c r="D133" s="820"/>
      <c r="E133" s="820"/>
      <c r="F133" s="820"/>
      <c r="G133" s="820"/>
      <c r="H133" s="820"/>
      <c r="I133" s="820"/>
      <c r="J133" s="820"/>
      <c r="K133" s="820"/>
      <c r="L133" s="820"/>
      <c r="M133" s="820"/>
      <c r="N133" s="820"/>
      <c r="O133" s="820"/>
      <c r="P133" s="820"/>
      <c r="Q133" s="820"/>
      <c r="R133" s="820"/>
    </row>
    <row r="134" spans="1:18">
      <c r="A134" s="17"/>
      <c r="B134" s="18" t="s">
        <v>3803</v>
      </c>
      <c r="C134" s="136" t="s">
        <v>3400</v>
      </c>
      <c r="D134" s="46" t="s">
        <v>3804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2426</v>
      </c>
      <c r="J134" s="37" t="s">
        <v>918</v>
      </c>
      <c r="K134" s="37" t="s">
        <v>3828</v>
      </c>
      <c r="L134" s="37" t="s">
        <v>290</v>
      </c>
      <c r="M134" s="150" t="s">
        <v>2643</v>
      </c>
      <c r="N134" s="22"/>
      <c r="O134" s="22"/>
      <c r="P134" s="22"/>
      <c r="Q134" s="22"/>
      <c r="R134" s="22"/>
    </row>
    <row r="135" spans="1:18">
      <c r="A135" s="33" t="s">
        <v>1752</v>
      </c>
      <c r="B135" s="18"/>
      <c r="C135" s="138">
        <v>78.004499999999993</v>
      </c>
      <c r="D135" s="49">
        <v>2416.5</v>
      </c>
      <c r="E135" s="100"/>
      <c r="F135" s="100">
        <v>1861.2850000000001</v>
      </c>
      <c r="G135" s="99"/>
      <c r="H135" s="100"/>
      <c r="I135" s="100"/>
      <c r="J135" s="30">
        <v>926.14634146341461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8">
      <c r="A136" s="33" t="s">
        <v>1753</v>
      </c>
      <c r="B136" s="18"/>
      <c r="C136" s="138">
        <v>7477</v>
      </c>
      <c r="D136" s="29">
        <v>68</v>
      </c>
      <c r="E136" s="104"/>
      <c r="F136" s="104">
        <v>23</v>
      </c>
      <c r="G136" s="104"/>
      <c r="H136" s="104"/>
      <c r="I136" s="104"/>
      <c r="J136" s="104">
        <v>41</v>
      </c>
      <c r="K136" s="104"/>
      <c r="L136" s="104">
        <v>171</v>
      </c>
      <c r="M136" s="104"/>
      <c r="N136" s="22"/>
      <c r="O136" s="22"/>
      <c r="P136" s="22"/>
      <c r="Q136" s="22"/>
      <c r="R136" s="22"/>
    </row>
    <row r="137" spans="1:18" s="45" customFormat="1">
      <c r="A137" s="33" t="s">
        <v>1754</v>
      </c>
      <c r="B137" s="26">
        <f>SUM(C137:L137)</f>
        <v>830908.55500000005</v>
      </c>
      <c r="C137" s="137">
        <v>583240</v>
      </c>
      <c r="D137" s="51">
        <v>164322</v>
      </c>
      <c r="E137" s="44"/>
      <c r="F137" s="44">
        <v>42809.555</v>
      </c>
      <c r="G137" s="44"/>
      <c r="H137" s="44"/>
      <c r="I137" s="44"/>
      <c r="J137" s="44">
        <v>37972</v>
      </c>
      <c r="K137" s="44"/>
      <c r="L137" s="44">
        <v>2565</v>
      </c>
      <c r="M137" s="104"/>
    </row>
    <row r="138" spans="1:18" s="25" customFormat="1">
      <c r="A138" s="34" t="s">
        <v>295</v>
      </c>
      <c r="B138" s="26" t="e">
        <f>#REF!</f>
        <v>#REF!</v>
      </c>
      <c r="C138" s="138"/>
      <c r="D138" s="29"/>
      <c r="E138" s="103">
        <v>32</v>
      </c>
      <c r="F138" s="103">
        <v>32</v>
      </c>
      <c r="G138" s="103">
        <v>36</v>
      </c>
      <c r="H138" s="103">
        <v>46</v>
      </c>
      <c r="I138" s="103">
        <v>65</v>
      </c>
      <c r="J138" s="24">
        <v>40</v>
      </c>
      <c r="K138" s="24">
        <v>33</v>
      </c>
      <c r="L138" s="24"/>
      <c r="M138" s="136"/>
    </row>
    <row r="139" spans="1:18" s="28" customFormat="1">
      <c r="A139" s="35" t="s">
        <v>2991</v>
      </c>
      <c r="B139" s="29"/>
      <c r="C139" s="138"/>
      <c r="D139" s="29">
        <v>32</v>
      </c>
      <c r="E139" s="102">
        <v>32</v>
      </c>
      <c r="F139" s="27">
        <v>55</v>
      </c>
      <c r="G139" s="27">
        <v>36</v>
      </c>
      <c r="H139" s="27">
        <v>46</v>
      </c>
      <c r="I139" s="27">
        <v>65</v>
      </c>
      <c r="J139" s="27">
        <v>71</v>
      </c>
      <c r="K139" s="27">
        <v>33</v>
      </c>
      <c r="L139" s="27">
        <v>150</v>
      </c>
      <c r="M139" s="102"/>
    </row>
    <row r="140" spans="1:18" s="28" customFormat="1">
      <c r="A140" s="35" t="s">
        <v>2990</v>
      </c>
      <c r="B140" s="26">
        <f>SUM(C140:M140)</f>
        <v>432451</v>
      </c>
      <c r="C140" s="138"/>
      <c r="D140" s="29"/>
      <c r="E140" s="96">
        <v>68700</v>
      </c>
      <c r="F140" s="27">
        <v>101610</v>
      </c>
      <c r="G140" s="27">
        <v>22035</v>
      </c>
      <c r="H140" s="27">
        <v>70090</v>
      </c>
      <c r="I140" s="27">
        <v>11894</v>
      </c>
      <c r="J140" s="27">
        <v>79972</v>
      </c>
      <c r="K140" s="27">
        <v>75900</v>
      </c>
      <c r="L140" s="27">
        <f>L139*L135</f>
        <v>2250</v>
      </c>
      <c r="M140" s="102"/>
      <c r="Q140" s="19" t="s">
        <v>1511</v>
      </c>
      <c r="R140" s="22">
        <f>SUM(E140:M140)</f>
        <v>432451</v>
      </c>
    </row>
    <row r="141" spans="1:18" s="31" customFormat="1">
      <c r="A141" s="33" t="s">
        <v>1756</v>
      </c>
      <c r="B141" s="29"/>
      <c r="C141" s="138">
        <v>78.004499999999993</v>
      </c>
      <c r="D141" s="49">
        <f>主機!G72</f>
        <v>2262.0164559643258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8" s="31" customFormat="1">
      <c r="A142" s="33" t="s">
        <v>1757</v>
      </c>
      <c r="B142" s="29"/>
      <c r="C142" s="138">
        <v>7477</v>
      </c>
      <c r="D142" s="29">
        <f>主機!C72</f>
        <v>65</v>
      </c>
      <c r="E142" s="104">
        <f>E136+E138-E139</f>
        <v>0</v>
      </c>
      <c r="F142" s="104">
        <f t="shared" ref="F142:M142" si="10">F136+F138-F139</f>
        <v>0</v>
      </c>
      <c r="G142" s="104">
        <f t="shared" si="10"/>
        <v>0</v>
      </c>
      <c r="H142" s="104">
        <f t="shared" si="10"/>
        <v>0</v>
      </c>
      <c r="I142" s="104">
        <f t="shared" si="10"/>
        <v>0</v>
      </c>
      <c r="J142" s="104">
        <f t="shared" si="10"/>
        <v>10</v>
      </c>
      <c r="K142" s="104">
        <f t="shared" si="10"/>
        <v>0</v>
      </c>
      <c r="L142" s="104">
        <f t="shared" si="10"/>
        <v>21</v>
      </c>
      <c r="M142" s="104">
        <f t="shared" si="10"/>
        <v>0</v>
      </c>
    </row>
    <row r="143" spans="1:18" s="45" customFormat="1">
      <c r="A143" s="33" t="s">
        <v>1758</v>
      </c>
      <c r="B143" s="26">
        <f>SUM(C143:L143)</f>
        <v>741636.06963768112</v>
      </c>
      <c r="C143" s="137">
        <v>583240</v>
      </c>
      <c r="D143" s="51">
        <f>D141*D142</f>
        <v>147031.06963768118</v>
      </c>
      <c r="E143" s="44"/>
      <c r="F143" s="44"/>
      <c r="G143" s="44"/>
      <c r="H143" s="44"/>
      <c r="I143" s="44"/>
      <c r="J143" s="44">
        <f>J142*J141</f>
        <v>11050</v>
      </c>
      <c r="K143" s="44"/>
      <c r="L143" s="44">
        <f>L142*L141</f>
        <v>315</v>
      </c>
      <c r="M143" s="104"/>
      <c r="Q143" s="19" t="s">
        <v>1510</v>
      </c>
      <c r="R143" s="22">
        <f>SUM(E143:M143)</f>
        <v>11365</v>
      </c>
    </row>
    <row r="144" spans="1:18">
      <c r="A144" s="17"/>
      <c r="B144" s="23"/>
      <c r="D144" s="23"/>
      <c r="E144" s="19"/>
      <c r="F144" s="19"/>
      <c r="G144" s="19"/>
      <c r="O144" s="19"/>
    </row>
    <row r="145" spans="1:18" s="13" customFormat="1">
      <c r="A145" s="825" t="s">
        <v>3827</v>
      </c>
      <c r="B145" s="825"/>
      <c r="C145" s="825"/>
      <c r="D145" s="825"/>
      <c r="E145" s="825"/>
      <c r="F145" s="825"/>
      <c r="G145" s="825"/>
      <c r="H145" s="825"/>
      <c r="I145" s="825"/>
      <c r="J145" s="825"/>
      <c r="K145" s="825"/>
      <c r="L145" s="825"/>
      <c r="M145" s="825"/>
      <c r="N145" s="825"/>
      <c r="O145" s="825"/>
      <c r="P145" s="825"/>
      <c r="Q145" s="825"/>
      <c r="R145" s="825"/>
    </row>
    <row r="146" spans="1:18">
      <c r="A146" s="17"/>
      <c r="B146" s="18" t="s">
        <v>3803</v>
      </c>
      <c r="C146" s="136" t="s">
        <v>3400</v>
      </c>
      <c r="D146" s="46" t="s">
        <v>3804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288</v>
      </c>
      <c r="J146" s="37" t="s">
        <v>291</v>
      </c>
      <c r="K146" s="37" t="s">
        <v>3828</v>
      </c>
      <c r="L146" s="37" t="s">
        <v>290</v>
      </c>
      <c r="M146" s="150" t="s">
        <v>2643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8">
        <v>78.004499999999993</v>
      </c>
      <c r="D147" s="18">
        <v>3231.8865292817641</v>
      </c>
      <c r="E147" s="18"/>
      <c r="F147" s="18">
        <v>1861.2850000000001</v>
      </c>
      <c r="G147" s="18"/>
      <c r="H147" s="18"/>
      <c r="I147" s="18"/>
      <c r="J147" s="18">
        <v>850</v>
      </c>
      <c r="K147" s="18"/>
      <c r="L147" s="18">
        <v>15</v>
      </c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8">
        <v>7477</v>
      </c>
      <c r="D148" s="18">
        <v>126</v>
      </c>
      <c r="E148" s="18"/>
      <c r="F148" s="18">
        <v>42</v>
      </c>
      <c r="G148" s="18"/>
      <c r="H148" s="18"/>
      <c r="I148" s="18"/>
      <c r="J148" s="18">
        <v>38</v>
      </c>
      <c r="K148" s="18"/>
      <c r="L148" s="18">
        <v>361</v>
      </c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53">
        <f>B167</f>
        <v>1106346.6726895024</v>
      </c>
      <c r="C149" s="137">
        <v>583240</v>
      </c>
      <c r="D149" s="51">
        <v>407217.70268950227</v>
      </c>
      <c r="E149" s="44"/>
      <c r="F149" s="44">
        <v>78173.97</v>
      </c>
      <c r="G149" s="44"/>
      <c r="H149" s="44"/>
      <c r="I149" s="44"/>
      <c r="J149" s="44">
        <v>32300</v>
      </c>
      <c r="K149" s="44"/>
      <c r="L149" s="44">
        <v>5415</v>
      </c>
    </row>
    <row r="150" spans="1:18" s="25" customFormat="1">
      <c r="A150" s="34" t="s">
        <v>295</v>
      </c>
      <c r="B150" s="26">
        <v>323376</v>
      </c>
      <c r="C150" s="138"/>
      <c r="D150" s="29"/>
      <c r="E150" s="103">
        <v>19</v>
      </c>
      <c r="F150" s="103">
        <v>19</v>
      </c>
      <c r="G150" s="103">
        <v>25</v>
      </c>
      <c r="H150" s="103">
        <v>44</v>
      </c>
      <c r="I150" s="103">
        <v>42</v>
      </c>
      <c r="J150" s="24">
        <v>41</v>
      </c>
      <c r="K150" s="24">
        <v>22</v>
      </c>
      <c r="L150" s="24"/>
      <c r="M150" s="136">
        <v>1</v>
      </c>
    </row>
    <row r="151" spans="1:18" s="28" customFormat="1">
      <c r="A151" s="35" t="s">
        <v>2991</v>
      </c>
      <c r="B151" s="29"/>
      <c r="C151" s="138"/>
      <c r="D151" s="29">
        <v>21</v>
      </c>
      <c r="E151" s="102">
        <v>19</v>
      </c>
      <c r="F151" s="27">
        <v>38</v>
      </c>
      <c r="G151" s="27">
        <v>25</v>
      </c>
      <c r="H151" s="27">
        <v>44</v>
      </c>
      <c r="I151" s="27">
        <v>42</v>
      </c>
      <c r="J151" s="27">
        <v>38</v>
      </c>
      <c r="K151" s="27">
        <v>22</v>
      </c>
      <c r="L151" s="27">
        <v>190</v>
      </c>
      <c r="M151" s="102">
        <v>1</v>
      </c>
    </row>
    <row r="152" spans="1:18" s="28" customFormat="1">
      <c r="A152" s="35" t="s">
        <v>2990</v>
      </c>
      <c r="B152" s="26">
        <f>SUM(C152:M152)</f>
        <v>355918.41500000004</v>
      </c>
      <c r="C152" s="138"/>
      <c r="D152" s="29"/>
      <c r="E152" s="96">
        <v>43320</v>
      </c>
      <c r="F152" s="27">
        <f>42300+19*F147</f>
        <v>77664.415000000008</v>
      </c>
      <c r="G152" s="27">
        <v>48147</v>
      </c>
      <c r="H152" s="27">
        <v>90440</v>
      </c>
      <c r="I152" s="27">
        <v>8760</v>
      </c>
      <c r="J152" s="27">
        <v>32300</v>
      </c>
      <c r="K152" s="27">
        <v>50599</v>
      </c>
      <c r="L152" s="27">
        <f>L151*L147</f>
        <v>2850</v>
      </c>
      <c r="M152" s="102">
        <v>1838</v>
      </c>
    </row>
    <row r="153" spans="1:18" s="31" customFormat="1">
      <c r="A153" s="33" t="s">
        <v>1756</v>
      </c>
      <c r="B153" s="29"/>
      <c r="C153" s="138">
        <v>78.004499999999993</v>
      </c>
      <c r="D153" s="49">
        <v>2416.5</v>
      </c>
      <c r="E153" s="100"/>
      <c r="F153" s="100">
        <v>1861.2850000000001</v>
      </c>
      <c r="G153" s="99"/>
      <c r="H153" s="100"/>
      <c r="I153" s="100"/>
      <c r="J153" s="30">
        <f>J155/J154</f>
        <v>926.14634146341461</v>
      </c>
      <c r="K153" s="30"/>
      <c r="L153" s="30">
        <v>15</v>
      </c>
      <c r="M153" s="138"/>
      <c r="Q153" s="19" t="s">
        <v>1511</v>
      </c>
      <c r="R153" s="22">
        <f>SUM(E152:M152)</f>
        <v>355918.41500000004</v>
      </c>
    </row>
    <row r="154" spans="1:18" s="31" customFormat="1">
      <c r="A154" s="33" t="s">
        <v>1757</v>
      </c>
      <c r="B154" s="29"/>
      <c r="C154" s="138">
        <v>7477</v>
      </c>
      <c r="D154" s="29">
        <v>68</v>
      </c>
      <c r="E154" s="104"/>
      <c r="F154" s="104">
        <f>F148+F150-F151</f>
        <v>23</v>
      </c>
      <c r="G154" s="104"/>
      <c r="H154" s="104"/>
      <c r="I154" s="104"/>
      <c r="J154" s="104">
        <f>J148+J150-J151</f>
        <v>41</v>
      </c>
      <c r="K154" s="104"/>
      <c r="L154" s="104">
        <f>L148+L150-L151</f>
        <v>171</v>
      </c>
      <c r="M154" s="104"/>
      <c r="Q154" s="19" t="s">
        <v>1510</v>
      </c>
      <c r="R154" s="22">
        <f>SUM(E155:M155)</f>
        <v>83346.554999999993</v>
      </c>
    </row>
    <row r="155" spans="1:18" s="45" customFormat="1">
      <c r="A155" s="33" t="s">
        <v>1758</v>
      </c>
      <c r="B155" s="26">
        <f>SUM(C155:L155)</f>
        <v>830908.55500000005</v>
      </c>
      <c r="C155" s="137">
        <v>583240</v>
      </c>
      <c r="D155" s="51">
        <v>164322</v>
      </c>
      <c r="E155" s="44"/>
      <c r="F155" s="44">
        <f>F154*F153</f>
        <v>42809.555</v>
      </c>
      <c r="G155" s="44"/>
      <c r="H155" s="44"/>
      <c r="I155" s="44"/>
      <c r="J155" s="44">
        <v>37972</v>
      </c>
      <c r="K155" s="44"/>
      <c r="L155" s="44">
        <f>L154*L153</f>
        <v>2565</v>
      </c>
      <c r="M155" s="104"/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824" t="s">
        <v>838</v>
      </c>
      <c r="B157" s="824"/>
      <c r="C157" s="824"/>
      <c r="D157" s="824"/>
      <c r="E157" s="824"/>
      <c r="F157" s="824"/>
      <c r="G157" s="824"/>
      <c r="H157" s="824"/>
      <c r="I157" s="824"/>
      <c r="J157" s="824"/>
      <c r="K157" s="824"/>
      <c r="L157" s="824"/>
      <c r="M157" s="824"/>
      <c r="N157" s="824"/>
      <c r="O157" s="824"/>
      <c r="P157" s="824"/>
      <c r="Q157" s="824"/>
      <c r="R157" s="824"/>
    </row>
    <row r="158" spans="1:18">
      <c r="A158" s="17" t="s">
        <v>241</v>
      </c>
      <c r="B158" s="18" t="s">
        <v>3803</v>
      </c>
      <c r="C158" s="136" t="s">
        <v>3400</v>
      </c>
      <c r="D158" s="46" t="s">
        <v>3804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9" t="s">
        <v>839</v>
      </c>
      <c r="K158" s="37" t="s">
        <v>291</v>
      </c>
      <c r="L158" s="37" t="s">
        <v>289</v>
      </c>
      <c r="M158" s="38" t="s">
        <v>297</v>
      </c>
      <c r="N158" s="37" t="s">
        <v>290</v>
      </c>
      <c r="O158" s="37" t="s">
        <v>292</v>
      </c>
      <c r="P158" s="37" t="s">
        <v>296</v>
      </c>
      <c r="Q158" s="37" t="s">
        <v>293</v>
      </c>
      <c r="R158" s="37" t="s">
        <v>294</v>
      </c>
    </row>
    <row r="159" spans="1:18">
      <c r="A159" s="33" t="s">
        <v>1752</v>
      </c>
      <c r="B159" s="18"/>
      <c r="C159" s="18">
        <f t="shared" ref="C159:D161" si="11">C179</f>
        <v>78.004499999999993</v>
      </c>
      <c r="D159" s="18">
        <f t="shared" si="11"/>
        <v>3613.7941749125907</v>
      </c>
      <c r="E159" s="18"/>
      <c r="F159" s="18">
        <f>F179</f>
        <v>1861.2850000000001</v>
      </c>
      <c r="G159" s="18"/>
      <c r="H159" s="18"/>
      <c r="I159" s="18"/>
      <c r="J159" s="18"/>
      <c r="K159" s="18">
        <f t="shared" ref="K159:L161" si="12">K179</f>
        <v>850</v>
      </c>
      <c r="L159" s="18">
        <f t="shared" si="12"/>
        <v>544.10500000000002</v>
      </c>
      <c r="M159" s="18"/>
      <c r="N159" s="18">
        <f>N179</f>
        <v>15</v>
      </c>
      <c r="O159" s="18"/>
      <c r="P159" s="18">
        <f t="shared" ref="P159:Q161" si="13">P179</f>
        <v>75</v>
      </c>
      <c r="Q159" s="18">
        <f t="shared" si="13"/>
        <v>64</v>
      </c>
      <c r="R159" s="18"/>
    </row>
    <row r="160" spans="1:18">
      <c r="A160" s="33" t="s">
        <v>1753</v>
      </c>
      <c r="B160" s="18"/>
      <c r="C160" s="18">
        <f t="shared" si="11"/>
        <v>7477</v>
      </c>
      <c r="D160" s="18">
        <f t="shared" si="11"/>
        <v>175</v>
      </c>
      <c r="E160" s="18"/>
      <c r="F160" s="18">
        <f>F180</f>
        <v>49</v>
      </c>
      <c r="G160" s="18"/>
      <c r="H160" s="18"/>
      <c r="I160" s="18"/>
      <c r="J160" s="18"/>
      <c r="K160" s="18">
        <f t="shared" si="12"/>
        <v>43</v>
      </c>
      <c r="L160" s="18">
        <f t="shared" si="12"/>
        <v>64</v>
      </c>
      <c r="M160" s="18"/>
      <c r="N160" s="18">
        <f>N180</f>
        <v>437</v>
      </c>
      <c r="O160" s="18"/>
      <c r="P160" s="18">
        <f t="shared" si="13"/>
        <v>20</v>
      </c>
      <c r="Q160" s="18">
        <f t="shared" si="13"/>
        <v>40</v>
      </c>
      <c r="R160" s="18"/>
    </row>
    <row r="161" spans="1:19" s="45" customFormat="1">
      <c r="A161" s="33" t="s">
        <v>1754</v>
      </c>
      <c r="B161" s="53">
        <f>B181</f>
        <v>1388844.6656097034</v>
      </c>
      <c r="C161" s="137">
        <f t="shared" si="11"/>
        <v>583240</v>
      </c>
      <c r="D161" s="51">
        <f t="shared" si="11"/>
        <v>632413.98060970334</v>
      </c>
      <c r="E161" s="44"/>
      <c r="F161" s="44">
        <f>F159*F160</f>
        <v>91202.965000000011</v>
      </c>
      <c r="G161" s="44"/>
      <c r="H161" s="44"/>
      <c r="I161" s="44"/>
      <c r="J161" s="44"/>
      <c r="K161" s="44">
        <f t="shared" si="12"/>
        <v>36550</v>
      </c>
      <c r="L161" s="44">
        <f t="shared" si="12"/>
        <v>34822.720000000001</v>
      </c>
      <c r="M161" s="44"/>
      <c r="N161" s="44">
        <f>N181</f>
        <v>6555</v>
      </c>
      <c r="O161" s="44"/>
      <c r="P161" s="44">
        <f t="shared" si="13"/>
        <v>1500</v>
      </c>
      <c r="Q161" s="44">
        <f t="shared" si="13"/>
        <v>2560</v>
      </c>
      <c r="R161" s="44"/>
    </row>
    <row r="162" spans="1:19" s="25" customFormat="1">
      <c r="A162" s="34" t="s">
        <v>295</v>
      </c>
      <c r="B162" s="26">
        <v>540723</v>
      </c>
      <c r="C162" s="138"/>
      <c r="D162" s="29"/>
      <c r="E162" s="103">
        <v>47</v>
      </c>
      <c r="F162" s="103">
        <v>40</v>
      </c>
      <c r="G162" s="103">
        <v>90</v>
      </c>
      <c r="H162" s="103">
        <v>68</v>
      </c>
      <c r="I162" s="103">
        <v>95</v>
      </c>
      <c r="J162" s="24">
        <v>36</v>
      </c>
      <c r="K162" s="24">
        <v>42</v>
      </c>
      <c r="L162" s="24"/>
      <c r="M162" s="24"/>
      <c r="N162" s="24"/>
      <c r="O162" s="24"/>
      <c r="P162" s="24"/>
      <c r="Q162" s="24"/>
      <c r="R162" s="24"/>
    </row>
    <row r="163" spans="1:19" s="28" customFormat="1">
      <c r="A163" s="35" t="s">
        <v>2991</v>
      </c>
      <c r="B163" s="29"/>
      <c r="C163" s="138"/>
      <c r="D163" s="29">
        <v>47</v>
      </c>
      <c r="E163" s="102">
        <v>47</v>
      </c>
      <c r="F163" s="27">
        <v>47</v>
      </c>
      <c r="G163" s="27">
        <v>90</v>
      </c>
      <c r="H163" s="27">
        <v>68</v>
      </c>
      <c r="I163" s="27">
        <v>95</v>
      </c>
      <c r="J163" s="27">
        <v>36</v>
      </c>
      <c r="K163" s="27">
        <v>47</v>
      </c>
      <c r="L163" s="27">
        <v>64</v>
      </c>
      <c r="M163" s="27"/>
      <c r="N163" s="27">
        <v>76</v>
      </c>
      <c r="O163" s="27"/>
      <c r="P163" s="27">
        <v>20</v>
      </c>
      <c r="Q163" s="27">
        <v>40</v>
      </c>
      <c r="R163" s="27"/>
    </row>
    <row r="164" spans="1:19" s="28" customFormat="1">
      <c r="A164" s="35" t="s">
        <v>2990</v>
      </c>
      <c r="B164" s="26">
        <f>SUM(C164:R164)</f>
        <v>677764.71499999997</v>
      </c>
      <c r="C164" s="138"/>
      <c r="D164" s="29"/>
      <c r="E164" s="96">
        <v>223560</v>
      </c>
      <c r="F164" s="27">
        <f>82432+F161-F167</f>
        <v>95460.995000000024</v>
      </c>
      <c r="G164" s="27">
        <v>128492</v>
      </c>
      <c r="H164" s="27">
        <v>117569</v>
      </c>
      <c r="I164" s="27">
        <v>19158</v>
      </c>
      <c r="J164" s="27">
        <v>19850</v>
      </c>
      <c r="K164" s="27">
        <f>29402+K161-K167</f>
        <v>33652</v>
      </c>
      <c r="L164" s="27">
        <f>L163*L159</f>
        <v>34822.720000000001</v>
      </c>
      <c r="M164" s="27"/>
      <c r="N164" s="27">
        <f>N163*N159</f>
        <v>1140</v>
      </c>
      <c r="O164" s="27"/>
      <c r="P164" s="27">
        <f>P163*P159</f>
        <v>1500</v>
      </c>
      <c r="Q164" s="27">
        <f>Q163*Q159</f>
        <v>2560</v>
      </c>
      <c r="R164" s="27"/>
    </row>
    <row r="165" spans="1:19" s="31" customFormat="1">
      <c r="A165" s="33" t="s">
        <v>1756</v>
      </c>
      <c r="B165" s="29"/>
      <c r="C165" s="138">
        <v>78.004499999999993</v>
      </c>
      <c r="D165" s="49">
        <f>D167/D166</f>
        <v>3231.8865292817641</v>
      </c>
      <c r="E165" s="100"/>
      <c r="F165" s="100">
        <v>1861.2850000000001</v>
      </c>
      <c r="G165" s="99"/>
      <c r="H165" s="100"/>
      <c r="I165" s="100"/>
      <c r="J165" s="30"/>
      <c r="K165" s="30">
        <v>850</v>
      </c>
      <c r="L165" s="30">
        <v>544.10500000000002</v>
      </c>
      <c r="M165" s="30"/>
      <c r="N165" s="30">
        <v>15</v>
      </c>
      <c r="O165" s="30"/>
      <c r="P165" s="30">
        <v>75</v>
      </c>
      <c r="Q165" s="30">
        <v>64</v>
      </c>
      <c r="R165" s="30"/>
    </row>
    <row r="166" spans="1:19" s="31" customFormat="1">
      <c r="A166" s="33" t="s">
        <v>1757</v>
      </c>
      <c r="B166" s="29"/>
      <c r="C166" s="138">
        <v>7477</v>
      </c>
      <c r="D166" s="29">
        <v>126</v>
      </c>
      <c r="E166" s="104">
        <f>E160+E162-E163</f>
        <v>0</v>
      </c>
      <c r="F166" s="104">
        <f>F160+F162-F163</f>
        <v>42</v>
      </c>
      <c r="G166" s="104">
        <f t="shared" ref="G166:L166" si="14">G160+G162-G163</f>
        <v>0</v>
      </c>
      <c r="H166" s="104">
        <f t="shared" si="14"/>
        <v>0</v>
      </c>
      <c r="I166" s="104">
        <f t="shared" si="14"/>
        <v>0</v>
      </c>
      <c r="J166" s="104">
        <f t="shared" si="14"/>
        <v>0</v>
      </c>
      <c r="K166" s="104">
        <f t="shared" si="14"/>
        <v>38</v>
      </c>
      <c r="L166" s="104">
        <f t="shared" si="14"/>
        <v>0</v>
      </c>
      <c r="M166" s="104"/>
      <c r="N166" s="104">
        <f>N160+N162-N163</f>
        <v>361</v>
      </c>
      <c r="O166" s="104"/>
      <c r="P166" s="104">
        <f>P160+P162-P163</f>
        <v>0</v>
      </c>
      <c r="Q166" s="104">
        <f>Q160+Q162-Q163</f>
        <v>0</v>
      </c>
      <c r="R166" s="104"/>
    </row>
    <row r="167" spans="1:19" s="45" customFormat="1">
      <c r="A167" s="33" t="s">
        <v>1758</v>
      </c>
      <c r="B167" s="26">
        <f>SUM(C167:R167)</f>
        <v>1106346.6726895024</v>
      </c>
      <c r="C167" s="137">
        <v>583240</v>
      </c>
      <c r="D167" s="51">
        <f>主機!E84</f>
        <v>407217.70268950227</v>
      </c>
      <c r="E167" s="44">
        <f>E166*E165</f>
        <v>0</v>
      </c>
      <c r="F167" s="44">
        <f>F166*F165</f>
        <v>78173.97</v>
      </c>
      <c r="G167" s="44">
        <f t="shared" ref="G167:R167" si="15">G166*G165</f>
        <v>0</v>
      </c>
      <c r="H167" s="44">
        <f t="shared" si="15"/>
        <v>0</v>
      </c>
      <c r="I167" s="44">
        <f t="shared" si="15"/>
        <v>0</v>
      </c>
      <c r="J167" s="44">
        <f t="shared" si="15"/>
        <v>0</v>
      </c>
      <c r="K167" s="44">
        <f t="shared" si="15"/>
        <v>32300</v>
      </c>
      <c r="L167" s="44">
        <f t="shared" si="15"/>
        <v>0</v>
      </c>
      <c r="M167" s="44">
        <f t="shared" si="15"/>
        <v>0</v>
      </c>
      <c r="N167" s="44">
        <f t="shared" si="15"/>
        <v>5415</v>
      </c>
      <c r="O167" s="44">
        <f t="shared" si="15"/>
        <v>0</v>
      </c>
      <c r="P167" s="44">
        <f t="shared" si="15"/>
        <v>0</v>
      </c>
      <c r="Q167" s="44">
        <f t="shared" si="15"/>
        <v>0</v>
      </c>
      <c r="R167" s="44">
        <f t="shared" si="15"/>
        <v>0</v>
      </c>
    </row>
    <row r="168" spans="1:19">
      <c r="A168" s="22"/>
      <c r="B168" s="59"/>
      <c r="D168" s="29"/>
      <c r="E168" s="19"/>
      <c r="F168" s="19"/>
      <c r="G168" s="19"/>
      <c r="H168" s="19"/>
      <c r="I168" s="19" t="s">
        <v>1511</v>
      </c>
      <c r="J168" s="22">
        <f>SUM(E164:J164)</f>
        <v>604089.995</v>
      </c>
      <c r="Q168" s="19" t="s">
        <v>1512</v>
      </c>
      <c r="R168" s="21">
        <f>SUM(K164:R164)</f>
        <v>73674.720000000001</v>
      </c>
      <c r="S168" s="22">
        <f>J168+R168</f>
        <v>677764.71499999997</v>
      </c>
    </row>
    <row r="169" spans="1:19">
      <c r="A169" s="17"/>
      <c r="B169" s="23"/>
      <c r="C169" s="21">
        <f>C166*C165</f>
        <v>583239.64649999992</v>
      </c>
      <c r="D169" s="23">
        <f>583240/78.0003</f>
        <v>7477.4071381776739</v>
      </c>
      <c r="E169" s="19"/>
      <c r="F169" s="19"/>
      <c r="G169" s="19"/>
      <c r="H169" s="19"/>
      <c r="I169" s="19" t="s">
        <v>1510</v>
      </c>
      <c r="J169" s="22">
        <f>SUM(E167:J167)</f>
        <v>78173.97</v>
      </c>
      <c r="Q169" s="19" t="s">
        <v>1513</v>
      </c>
      <c r="R169" s="21">
        <f>SUM(K167:R167)</f>
        <v>37715</v>
      </c>
    </row>
    <row r="170" spans="1:19">
      <c r="A170" s="17"/>
      <c r="B170" s="23"/>
      <c r="D170" s="23"/>
      <c r="E170" s="19"/>
      <c r="F170" s="19"/>
      <c r="G170" s="19"/>
      <c r="H170" s="19"/>
      <c r="I170" s="19"/>
    </row>
    <row r="171" spans="1:19" s="13" customFormat="1">
      <c r="A171" s="823" t="s">
        <v>3398</v>
      </c>
      <c r="B171" s="823"/>
      <c r="C171" s="823"/>
      <c r="D171" s="823"/>
      <c r="E171" s="823"/>
      <c r="F171" s="823"/>
      <c r="G171" s="823"/>
      <c r="H171" s="823"/>
      <c r="I171" s="823"/>
      <c r="J171" s="823"/>
      <c r="K171" s="823"/>
      <c r="L171" s="823"/>
      <c r="M171" s="823"/>
      <c r="N171" s="823"/>
      <c r="O171" s="823"/>
      <c r="P171" s="823"/>
      <c r="Q171" s="823"/>
      <c r="R171" s="823"/>
    </row>
    <row r="172" spans="1:19">
      <c r="A172" s="17" t="s">
        <v>280</v>
      </c>
      <c r="B172" s="18" t="s">
        <v>3803</v>
      </c>
      <c r="C172" s="136" t="s">
        <v>3400</v>
      </c>
      <c r="D172" s="46" t="s">
        <v>3804</v>
      </c>
      <c r="E172" s="39" t="s">
        <v>282</v>
      </c>
      <c r="F172" s="40" t="s">
        <v>287</v>
      </c>
      <c r="G172" s="39" t="s">
        <v>283</v>
      </c>
      <c r="H172" s="39" t="s">
        <v>284</v>
      </c>
      <c r="I172" s="39" t="s">
        <v>288</v>
      </c>
      <c r="J172" s="39" t="s">
        <v>1751</v>
      </c>
      <c r="K172" s="37" t="s">
        <v>291</v>
      </c>
      <c r="L172" s="37" t="s">
        <v>289</v>
      </c>
      <c r="M172" s="38" t="s">
        <v>297</v>
      </c>
      <c r="N172" s="37" t="s">
        <v>290</v>
      </c>
      <c r="O172" s="37" t="s">
        <v>292</v>
      </c>
      <c r="P172" s="37" t="s">
        <v>296</v>
      </c>
      <c r="Q172" s="37" t="s">
        <v>293</v>
      </c>
      <c r="R172" s="37" t="s">
        <v>294</v>
      </c>
    </row>
    <row r="173" spans="1:19">
      <c r="A173" s="33" t="s">
        <v>1752</v>
      </c>
      <c r="B173" s="18"/>
      <c r="C173" s="18">
        <f t="shared" ref="B173:D175" si="16">C193</f>
        <v>78.004499999999993</v>
      </c>
      <c r="D173" s="18">
        <f t="shared" si="16"/>
        <v>4798.8814806212549</v>
      </c>
      <c r="E173" s="18"/>
      <c r="F173" s="18"/>
      <c r="G173" s="18"/>
      <c r="H173" s="18"/>
      <c r="I173" s="18"/>
      <c r="J173" s="18"/>
      <c r="K173" s="18">
        <f t="shared" ref="K173:L175" si="17">K193</f>
        <v>850</v>
      </c>
      <c r="L173" s="18">
        <f t="shared" si="17"/>
        <v>544.10500000000002</v>
      </c>
      <c r="M173" s="18"/>
      <c r="N173" s="18">
        <f t="shared" ref="N173:R175" si="18">N193</f>
        <v>15</v>
      </c>
      <c r="O173" s="18">
        <f t="shared" si="18"/>
        <v>367</v>
      </c>
      <c r="P173" s="18">
        <f t="shared" si="18"/>
        <v>75</v>
      </c>
      <c r="Q173" s="18">
        <f t="shared" si="18"/>
        <v>64</v>
      </c>
      <c r="R173" s="18">
        <f t="shared" si="18"/>
        <v>135</v>
      </c>
    </row>
    <row r="174" spans="1:19">
      <c r="A174" s="33" t="s">
        <v>1753</v>
      </c>
      <c r="B174" s="18"/>
      <c r="C174" s="18">
        <f t="shared" si="16"/>
        <v>7477</v>
      </c>
      <c r="D174" s="18">
        <f t="shared" si="16"/>
        <v>195</v>
      </c>
      <c r="E174" s="18"/>
      <c r="F174" s="18"/>
      <c r="G174" s="18"/>
      <c r="H174" s="18"/>
      <c r="I174" s="18"/>
      <c r="J174" s="18"/>
      <c r="K174" s="18">
        <f t="shared" si="17"/>
        <v>106</v>
      </c>
      <c r="L174" s="18">
        <f t="shared" si="17"/>
        <v>190</v>
      </c>
      <c r="M174" s="18"/>
      <c r="N174" s="18">
        <f t="shared" si="18"/>
        <v>563</v>
      </c>
      <c r="O174" s="18">
        <f t="shared" si="18"/>
        <v>43</v>
      </c>
      <c r="P174" s="18">
        <f t="shared" si="18"/>
        <v>83</v>
      </c>
      <c r="Q174" s="18">
        <f t="shared" si="18"/>
        <v>166</v>
      </c>
      <c r="R174" s="18">
        <f t="shared" si="18"/>
        <v>23</v>
      </c>
    </row>
    <row r="175" spans="1:19" s="45" customFormat="1">
      <c r="A175" s="33" t="s">
        <v>1754</v>
      </c>
      <c r="B175" s="53">
        <f t="shared" si="16"/>
        <v>1756681.8387211447</v>
      </c>
      <c r="C175" s="137">
        <f t="shared" si="16"/>
        <v>583240</v>
      </c>
      <c r="D175" s="51">
        <f t="shared" si="16"/>
        <v>935781.88872114476</v>
      </c>
      <c r="E175" s="44"/>
      <c r="F175" s="44"/>
      <c r="G175" s="44"/>
      <c r="H175" s="44"/>
      <c r="I175" s="44"/>
      <c r="J175" s="44"/>
      <c r="K175" s="44">
        <f t="shared" si="17"/>
        <v>90100</v>
      </c>
      <c r="L175" s="44">
        <f t="shared" si="17"/>
        <v>103379.95</v>
      </c>
      <c r="M175" s="44"/>
      <c r="N175" s="44">
        <f t="shared" si="18"/>
        <v>8445</v>
      </c>
      <c r="O175" s="44">
        <f t="shared" si="18"/>
        <v>15781</v>
      </c>
      <c r="P175" s="44">
        <f t="shared" si="18"/>
        <v>6225</v>
      </c>
      <c r="Q175" s="44">
        <f t="shared" si="18"/>
        <v>10624</v>
      </c>
      <c r="R175" s="44">
        <f t="shared" si="18"/>
        <v>3105</v>
      </c>
    </row>
    <row r="176" spans="1:19" s="25" customFormat="1">
      <c r="A176" s="34" t="s">
        <v>295</v>
      </c>
      <c r="B176" s="26">
        <v>651166</v>
      </c>
      <c r="C176" s="138"/>
      <c r="D176" s="29"/>
      <c r="E176" s="103">
        <v>63</v>
      </c>
      <c r="F176" s="103">
        <v>112</v>
      </c>
      <c r="G176" s="103">
        <v>69</v>
      </c>
      <c r="H176" s="103">
        <v>66</v>
      </c>
      <c r="I176" s="103">
        <v>117</v>
      </c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s="28" customFormat="1">
      <c r="A177" s="35" t="s">
        <v>2991</v>
      </c>
      <c r="B177" s="29"/>
      <c r="C177" s="138"/>
      <c r="D177" s="29"/>
      <c r="E177" s="102">
        <v>63</v>
      </c>
      <c r="F177" s="27">
        <v>63</v>
      </c>
      <c r="G177" s="27">
        <v>69</v>
      </c>
      <c r="H177" s="27">
        <v>66</v>
      </c>
      <c r="I177" s="27">
        <v>117</v>
      </c>
      <c r="J177" s="27"/>
      <c r="K177" s="27">
        <v>63</v>
      </c>
      <c r="L177" s="27">
        <v>126</v>
      </c>
      <c r="M177" s="27"/>
      <c r="N177" s="27">
        <v>126</v>
      </c>
      <c r="O177" s="27">
        <v>43</v>
      </c>
      <c r="P177" s="27">
        <v>63</v>
      </c>
      <c r="Q177" s="27">
        <v>126</v>
      </c>
      <c r="R177" s="27">
        <v>23</v>
      </c>
    </row>
    <row r="178" spans="1:18" s="28" customFormat="1">
      <c r="A178" s="35" t="s">
        <v>2990</v>
      </c>
      <c r="B178" s="26" t="e">
        <f>SUM(C178:R178)</f>
        <v>#REF!</v>
      </c>
      <c r="C178" s="138"/>
      <c r="D178" s="29"/>
      <c r="E178" s="96" t="e">
        <f>#REF!</f>
        <v>#REF!</v>
      </c>
      <c r="F178" s="27">
        <v>117257</v>
      </c>
      <c r="G178" s="27" t="e">
        <f>#REF!</f>
        <v>#REF!</v>
      </c>
      <c r="H178" s="27" t="e">
        <f>#REF!</f>
        <v>#REF!</v>
      </c>
      <c r="I178" s="27" t="e">
        <f>#REF!</f>
        <v>#REF!</v>
      </c>
      <c r="J178" s="27"/>
      <c r="K178" s="27">
        <f>K177*K173</f>
        <v>53550</v>
      </c>
      <c r="L178" s="27">
        <f t="shared" ref="L178:R178" si="19">L177*L173</f>
        <v>68557.23</v>
      </c>
      <c r="M178" s="27"/>
      <c r="N178" s="27">
        <f t="shared" si="19"/>
        <v>1890</v>
      </c>
      <c r="O178" s="27">
        <f t="shared" si="19"/>
        <v>15781</v>
      </c>
      <c r="P178" s="27">
        <f t="shared" si="19"/>
        <v>4725</v>
      </c>
      <c r="Q178" s="27">
        <f t="shared" si="19"/>
        <v>8064</v>
      </c>
      <c r="R178" s="27">
        <f t="shared" si="19"/>
        <v>3105</v>
      </c>
    </row>
    <row r="179" spans="1:18" s="31" customFormat="1">
      <c r="A179" s="33" t="s">
        <v>1756</v>
      </c>
      <c r="B179" s="29"/>
      <c r="C179" s="138">
        <v>78.004499999999993</v>
      </c>
      <c r="D179" s="49">
        <f>D181/D180</f>
        <v>3613.7941749125907</v>
      </c>
      <c r="E179" s="100"/>
      <c r="F179" s="100">
        <v>1861.2850000000001</v>
      </c>
      <c r="G179" s="99"/>
      <c r="H179" s="100"/>
      <c r="I179" s="100"/>
      <c r="J179" s="30"/>
      <c r="K179" s="30">
        <v>850</v>
      </c>
      <c r="L179" s="30">
        <v>544.10500000000002</v>
      </c>
      <c r="M179" s="30"/>
      <c r="N179" s="30">
        <v>15</v>
      </c>
      <c r="O179" s="30"/>
      <c r="P179" s="30">
        <v>75</v>
      </c>
      <c r="Q179" s="30">
        <v>64</v>
      </c>
      <c r="R179" s="30"/>
    </row>
    <row r="180" spans="1:18" s="31" customFormat="1">
      <c r="A180" s="33" t="s">
        <v>1757</v>
      </c>
      <c r="B180" s="29"/>
      <c r="C180" s="138">
        <v>7477</v>
      </c>
      <c r="D180" s="29">
        <v>175</v>
      </c>
      <c r="E180" s="104">
        <f>E174+E176-E177</f>
        <v>0</v>
      </c>
      <c r="F180" s="104">
        <f>F174+F176-F177</f>
        <v>49</v>
      </c>
      <c r="G180" s="104">
        <f t="shared" ref="G180:Q180" si="20">G174+G176-G177</f>
        <v>0</v>
      </c>
      <c r="H180" s="104">
        <f t="shared" si="20"/>
        <v>0</v>
      </c>
      <c r="I180" s="104">
        <f t="shared" si="20"/>
        <v>0</v>
      </c>
      <c r="J180" s="104">
        <f t="shared" si="20"/>
        <v>0</v>
      </c>
      <c r="K180" s="104">
        <f t="shared" si="20"/>
        <v>43</v>
      </c>
      <c r="L180" s="104">
        <f t="shared" si="20"/>
        <v>64</v>
      </c>
      <c r="M180" s="104"/>
      <c r="N180" s="104">
        <f t="shared" si="20"/>
        <v>437</v>
      </c>
      <c r="O180" s="104"/>
      <c r="P180" s="104">
        <f t="shared" si="20"/>
        <v>20</v>
      </c>
      <c r="Q180" s="104">
        <f t="shared" si="20"/>
        <v>40</v>
      </c>
      <c r="R180" s="104"/>
    </row>
    <row r="181" spans="1:18" s="45" customFormat="1">
      <c r="A181" s="33" t="s">
        <v>1758</v>
      </c>
      <c r="B181" s="26">
        <f>SUM(C181:R181)</f>
        <v>1388844.6656097034</v>
      </c>
      <c r="C181" s="137">
        <v>583240</v>
      </c>
      <c r="D181" s="51">
        <f>主機!E90</f>
        <v>632413.98060970334</v>
      </c>
      <c r="E181" s="44"/>
      <c r="F181" s="44">
        <f>F180*F179</f>
        <v>91202.965000000011</v>
      </c>
      <c r="G181" s="44"/>
      <c r="H181" s="44"/>
      <c r="I181" s="44"/>
      <c r="J181" s="44"/>
      <c r="K181" s="44">
        <f>K180*K179</f>
        <v>36550</v>
      </c>
      <c r="L181" s="44">
        <f>L180*L179</f>
        <v>34822.720000000001</v>
      </c>
      <c r="M181" s="44"/>
      <c r="N181" s="44">
        <f>N180*N179</f>
        <v>6555</v>
      </c>
      <c r="O181" s="44"/>
      <c r="P181" s="44">
        <f>P180*P179</f>
        <v>1500</v>
      </c>
      <c r="Q181" s="44">
        <f>Q180*Q179</f>
        <v>2560</v>
      </c>
      <c r="R181" s="44"/>
    </row>
    <row r="182" spans="1:18">
      <c r="A182" s="22"/>
      <c r="B182" s="59"/>
      <c r="D182" s="29"/>
      <c r="E182" s="19"/>
      <c r="F182" s="19"/>
      <c r="G182" s="19"/>
      <c r="H182" s="19"/>
      <c r="I182" s="19"/>
      <c r="J182" s="22">
        <f>SUM(E181:J181)</f>
        <v>91202.965000000011</v>
      </c>
      <c r="R182" s="21">
        <f>SUM(K181:R181)</f>
        <v>81987.72</v>
      </c>
    </row>
    <row r="183" spans="1:18">
      <c r="A183" s="17"/>
      <c r="B183" s="23"/>
      <c r="C183" s="21">
        <f>C180*C179</f>
        <v>583239.64649999992</v>
      </c>
      <c r="D183" s="23">
        <f>583240/78.0003</f>
        <v>7477.4071381776739</v>
      </c>
      <c r="E183" s="19"/>
      <c r="F183" s="19"/>
      <c r="G183" s="19"/>
      <c r="H183" s="19"/>
      <c r="I183" s="19"/>
      <c r="J183" s="21"/>
    </row>
    <row r="184" spans="1:18">
      <c r="A184" s="17"/>
      <c r="B184" s="23"/>
      <c r="D184" s="23"/>
      <c r="E184" s="19"/>
      <c r="F184" s="19"/>
      <c r="G184" s="19"/>
      <c r="H184" s="19"/>
      <c r="I184" s="19"/>
    </row>
    <row r="185" spans="1:18" s="13" customFormat="1">
      <c r="A185" s="822" t="s">
        <v>2964</v>
      </c>
      <c r="B185" s="822"/>
      <c r="C185" s="822"/>
      <c r="D185" s="822"/>
      <c r="E185" s="822"/>
      <c r="F185" s="822"/>
      <c r="G185" s="822"/>
      <c r="H185" s="822"/>
      <c r="I185" s="822"/>
      <c r="J185" s="822"/>
      <c r="K185" s="822"/>
      <c r="L185" s="822"/>
      <c r="M185" s="822"/>
      <c r="N185" s="822"/>
      <c r="O185" s="822"/>
      <c r="P185" s="822"/>
      <c r="Q185" s="822"/>
      <c r="R185" s="822"/>
    </row>
    <row r="186" spans="1:18">
      <c r="A186" s="17" t="s">
        <v>280</v>
      </c>
      <c r="B186" s="18" t="s">
        <v>3803</v>
      </c>
      <c r="C186" s="136" t="s">
        <v>1394</v>
      </c>
      <c r="D186" s="46" t="s">
        <v>3804</v>
      </c>
      <c r="E186" s="39" t="s">
        <v>282</v>
      </c>
      <c r="F186" s="40" t="s">
        <v>287</v>
      </c>
      <c r="G186" s="39" t="s">
        <v>283</v>
      </c>
      <c r="H186" s="39" t="s">
        <v>284</v>
      </c>
      <c r="I186" s="39" t="s">
        <v>288</v>
      </c>
      <c r="J186" s="39" t="s">
        <v>1751</v>
      </c>
      <c r="K186" s="37" t="s">
        <v>291</v>
      </c>
      <c r="L186" s="37" t="s">
        <v>289</v>
      </c>
      <c r="M186" s="38" t="s">
        <v>297</v>
      </c>
      <c r="N186" s="37" t="s">
        <v>290</v>
      </c>
      <c r="O186" s="37" t="s">
        <v>292</v>
      </c>
      <c r="P186" s="37" t="s">
        <v>296</v>
      </c>
      <c r="Q186" s="37" t="s">
        <v>293</v>
      </c>
      <c r="R186" s="37" t="s">
        <v>294</v>
      </c>
    </row>
    <row r="187" spans="1:18">
      <c r="A187" s="33" t="s">
        <v>1752</v>
      </c>
      <c r="B187" s="18"/>
      <c r="C187" s="18">
        <f t="shared" ref="B187:D189" si="21">C206</f>
        <v>78.004499999999993</v>
      </c>
      <c r="D187" s="18">
        <f t="shared" si="21"/>
        <v>6044.12</v>
      </c>
      <c r="E187" s="18"/>
      <c r="F187" s="18"/>
      <c r="G187" s="18"/>
      <c r="H187" s="18"/>
      <c r="I187" s="18"/>
      <c r="J187" s="18"/>
      <c r="K187" s="18">
        <f t="shared" ref="K187:R189" si="22">K206</f>
        <v>850</v>
      </c>
      <c r="L187" s="18">
        <f t="shared" si="22"/>
        <v>578</v>
      </c>
      <c r="M187" s="18">
        <f t="shared" si="22"/>
        <v>0</v>
      </c>
      <c r="N187" s="18">
        <f t="shared" si="22"/>
        <v>15</v>
      </c>
      <c r="O187" s="18">
        <f t="shared" si="22"/>
        <v>367</v>
      </c>
      <c r="P187" s="18">
        <f t="shared" si="22"/>
        <v>75</v>
      </c>
      <c r="Q187" s="18">
        <f t="shared" si="22"/>
        <v>64</v>
      </c>
      <c r="R187" s="18">
        <f t="shared" si="22"/>
        <v>135</v>
      </c>
    </row>
    <row r="188" spans="1:18">
      <c r="A188" s="33" t="s">
        <v>1753</v>
      </c>
      <c r="B188" s="18"/>
      <c r="C188" s="18">
        <f t="shared" si="21"/>
        <v>7477</v>
      </c>
      <c r="D188" s="18">
        <f t="shared" si="21"/>
        <v>170</v>
      </c>
      <c r="E188" s="18"/>
      <c r="F188" s="18"/>
      <c r="G188" s="18"/>
      <c r="H188" s="18"/>
      <c r="I188" s="18"/>
      <c r="J188" s="18"/>
      <c r="K188" s="18">
        <f t="shared" si="22"/>
        <v>106</v>
      </c>
      <c r="L188" s="18">
        <f t="shared" si="22"/>
        <v>176</v>
      </c>
      <c r="M188" s="18">
        <f t="shared" si="22"/>
        <v>0</v>
      </c>
      <c r="N188" s="18">
        <f t="shared" si="22"/>
        <v>656</v>
      </c>
      <c r="O188" s="18">
        <f t="shared" si="22"/>
        <v>136</v>
      </c>
      <c r="P188" s="18">
        <f t="shared" si="22"/>
        <v>176</v>
      </c>
      <c r="Q188" s="18">
        <f t="shared" si="22"/>
        <v>352</v>
      </c>
      <c r="R188" s="18">
        <f t="shared" si="22"/>
        <v>116</v>
      </c>
    </row>
    <row r="189" spans="1:18" s="45" customFormat="1">
      <c r="A189" s="33" t="s">
        <v>1754</v>
      </c>
      <c r="B189" s="53">
        <f t="shared" si="21"/>
        <v>1913708.4</v>
      </c>
      <c r="C189" s="137">
        <f t="shared" si="21"/>
        <v>583240</v>
      </c>
      <c r="D189" s="51">
        <f t="shared" si="21"/>
        <v>1027500.4</v>
      </c>
      <c r="E189" s="44"/>
      <c r="F189" s="44"/>
      <c r="G189" s="44"/>
      <c r="H189" s="44"/>
      <c r="I189" s="44"/>
      <c r="J189" s="44"/>
      <c r="K189" s="44">
        <f t="shared" si="22"/>
        <v>90100</v>
      </c>
      <c r="L189" s="44">
        <f t="shared" si="22"/>
        <v>101728</v>
      </c>
      <c r="M189" s="44">
        <f t="shared" si="22"/>
        <v>0</v>
      </c>
      <c r="N189" s="44">
        <f t="shared" si="22"/>
        <v>9840</v>
      </c>
      <c r="O189" s="44">
        <f t="shared" si="22"/>
        <v>49912</v>
      </c>
      <c r="P189" s="44">
        <f t="shared" si="22"/>
        <v>13200</v>
      </c>
      <c r="Q189" s="44">
        <f t="shared" si="22"/>
        <v>22528</v>
      </c>
      <c r="R189" s="44">
        <f t="shared" si="22"/>
        <v>15660</v>
      </c>
    </row>
    <row r="190" spans="1:18" s="25" customFormat="1">
      <c r="A190" s="34" t="s">
        <v>295</v>
      </c>
      <c r="B190" s="26">
        <v>980994.4</v>
      </c>
      <c r="C190" s="138"/>
      <c r="D190" s="29"/>
      <c r="E190" s="24">
        <v>93</v>
      </c>
      <c r="F190" s="24">
        <v>93</v>
      </c>
      <c r="G190" s="24">
        <v>93</v>
      </c>
      <c r="H190" s="24">
        <v>93</v>
      </c>
      <c r="I190" s="24">
        <v>220</v>
      </c>
      <c r="J190" s="24">
        <v>70</v>
      </c>
      <c r="K190" s="24">
        <v>111</v>
      </c>
      <c r="L190" s="24">
        <v>200</v>
      </c>
      <c r="M190" s="24"/>
      <c r="N190" s="24"/>
      <c r="O190" s="24"/>
      <c r="P190" s="24"/>
      <c r="Q190" s="24"/>
      <c r="R190" s="24"/>
    </row>
    <row r="191" spans="1:18" s="28" customFormat="1">
      <c r="A191" s="35" t="s">
        <v>2991</v>
      </c>
      <c r="B191" s="29"/>
      <c r="C191" s="138"/>
      <c r="D191" s="29"/>
      <c r="E191" s="27">
        <v>93</v>
      </c>
      <c r="F191" s="27">
        <v>93</v>
      </c>
      <c r="G191" s="27">
        <v>93</v>
      </c>
      <c r="H191" s="27">
        <v>93</v>
      </c>
      <c r="I191" s="27">
        <v>220</v>
      </c>
      <c r="J191" s="27">
        <v>70</v>
      </c>
      <c r="K191" s="27">
        <v>111</v>
      </c>
      <c r="L191" s="27">
        <v>186</v>
      </c>
      <c r="M191" s="27"/>
      <c r="N191" s="27">
        <v>93</v>
      </c>
      <c r="O191" s="27">
        <v>93</v>
      </c>
      <c r="P191" s="27">
        <v>93</v>
      </c>
      <c r="Q191" s="27">
        <v>186</v>
      </c>
      <c r="R191" s="27">
        <v>93</v>
      </c>
    </row>
    <row r="192" spans="1:18" s="28" customFormat="1">
      <c r="A192" s="35" t="s">
        <v>2990</v>
      </c>
      <c r="B192" s="60">
        <f>SUM(C192:R192)</f>
        <v>1063102</v>
      </c>
      <c r="C192" s="138"/>
      <c r="D192" s="29"/>
      <c r="E192" s="27">
        <v>218550</v>
      </c>
      <c r="F192" s="27">
        <v>183675</v>
      </c>
      <c r="G192" s="27">
        <v>125550</v>
      </c>
      <c r="H192" s="27">
        <v>235729</v>
      </c>
      <c r="I192" s="27">
        <v>44000</v>
      </c>
      <c r="J192" s="27">
        <v>80500</v>
      </c>
      <c r="K192" s="27">
        <v>86190</v>
      </c>
      <c r="L192" s="27">
        <v>21948</v>
      </c>
      <c r="M192" s="27"/>
      <c r="N192" s="27">
        <f>N191*N187</f>
        <v>1395</v>
      </c>
      <c r="O192" s="27">
        <f>O191*O187</f>
        <v>34131</v>
      </c>
      <c r="P192" s="27">
        <f>P191*P187</f>
        <v>6975</v>
      </c>
      <c r="Q192" s="27">
        <f>Q191*Q187</f>
        <v>11904</v>
      </c>
      <c r="R192" s="27">
        <f>R191*R187</f>
        <v>12555</v>
      </c>
    </row>
    <row r="193" spans="1:18" s="31" customFormat="1">
      <c r="A193" s="33" t="s">
        <v>1756</v>
      </c>
      <c r="B193" s="29"/>
      <c r="C193" s="138">
        <v>78.004499999999993</v>
      </c>
      <c r="D193" s="49">
        <v>4798.8814806212549</v>
      </c>
      <c r="E193" s="30"/>
      <c r="F193" s="30"/>
      <c r="G193" s="30"/>
      <c r="H193" s="30"/>
      <c r="I193" s="30"/>
      <c r="J193" s="30"/>
      <c r="K193" s="30">
        <v>850</v>
      </c>
      <c r="L193" s="30">
        <v>544.10500000000002</v>
      </c>
      <c r="M193" s="30"/>
      <c r="N193" s="30">
        <v>15</v>
      </c>
      <c r="O193" s="30">
        <v>367</v>
      </c>
      <c r="P193" s="30">
        <v>75</v>
      </c>
      <c r="Q193" s="30">
        <v>64</v>
      </c>
      <c r="R193" s="30">
        <v>135</v>
      </c>
    </row>
    <row r="194" spans="1:18" s="31" customFormat="1">
      <c r="A194" s="33" t="s">
        <v>1757</v>
      </c>
      <c r="B194" s="29"/>
      <c r="C194" s="138">
        <v>7477</v>
      </c>
      <c r="D194" s="29">
        <v>195</v>
      </c>
      <c r="E194" s="30"/>
      <c r="F194" s="30"/>
      <c r="G194" s="30"/>
      <c r="H194" s="30"/>
      <c r="I194" s="30"/>
      <c r="J194" s="30"/>
      <c r="K194" s="30">
        <f>K188+K190-K191</f>
        <v>106</v>
      </c>
      <c r="L194" s="30">
        <f t="shared" ref="L194:R194" si="23">L188+L190-L191</f>
        <v>190</v>
      </c>
      <c r="M194" s="30"/>
      <c r="N194" s="30">
        <f t="shared" si="23"/>
        <v>563</v>
      </c>
      <c r="O194" s="30">
        <f t="shared" si="23"/>
        <v>43</v>
      </c>
      <c r="P194" s="30">
        <f t="shared" si="23"/>
        <v>83</v>
      </c>
      <c r="Q194" s="30">
        <f t="shared" si="23"/>
        <v>166</v>
      </c>
      <c r="R194" s="30">
        <f t="shared" si="23"/>
        <v>23</v>
      </c>
    </row>
    <row r="195" spans="1:18" s="45" customFormat="1">
      <c r="A195" s="33" t="s">
        <v>1758</v>
      </c>
      <c r="B195" s="53">
        <f>SUM(C195:R195)</f>
        <v>1756681.8387211447</v>
      </c>
      <c r="C195" s="137">
        <v>583240</v>
      </c>
      <c r="D195" s="51">
        <f>D193*D194</f>
        <v>935781.88872114476</v>
      </c>
      <c r="E195" s="44"/>
      <c r="F195" s="44"/>
      <c r="G195" s="44"/>
      <c r="H195" s="44"/>
      <c r="I195" s="44"/>
      <c r="J195" s="44"/>
      <c r="K195" s="44">
        <f>K194*K193</f>
        <v>90100</v>
      </c>
      <c r="L195" s="44">
        <f>L194*L193</f>
        <v>103379.95</v>
      </c>
      <c r="M195" s="44"/>
      <c r="N195" s="44">
        <f>N194*N193</f>
        <v>8445</v>
      </c>
      <c r="O195" s="44">
        <f>O194*O193</f>
        <v>15781</v>
      </c>
      <c r="P195" s="44">
        <f>P194*P193</f>
        <v>6225</v>
      </c>
      <c r="Q195" s="44">
        <f>Q194*Q193</f>
        <v>10624</v>
      </c>
      <c r="R195" s="44">
        <f>R194*R193</f>
        <v>3105</v>
      </c>
    </row>
    <row r="196" spans="1:18">
      <c r="A196" s="22"/>
      <c r="B196" s="59"/>
      <c r="D196" s="29"/>
      <c r="E196" s="19"/>
      <c r="F196" s="19"/>
      <c r="G196" s="19"/>
      <c r="H196" s="19"/>
      <c r="I196" s="19"/>
      <c r="R196" s="21">
        <f>SUM(K195:R195)</f>
        <v>237659.95</v>
      </c>
    </row>
    <row r="197" spans="1:18">
      <c r="A197" s="17"/>
      <c r="B197" s="23"/>
      <c r="C197" s="21">
        <f>C194*C193</f>
        <v>583239.64649999992</v>
      </c>
      <c r="D197" s="23">
        <f>583240/78.0003</f>
        <v>7477.4071381776739</v>
      </c>
      <c r="E197" s="19"/>
      <c r="F197" s="19"/>
      <c r="G197" s="19"/>
      <c r="H197" s="19"/>
      <c r="I197" s="19"/>
    </row>
    <row r="198" spans="1:18">
      <c r="A198" s="17"/>
      <c r="B198" s="23"/>
      <c r="D198" s="23"/>
      <c r="E198" s="19"/>
      <c r="F198" s="19"/>
      <c r="G198" s="19"/>
      <c r="H198" s="19"/>
      <c r="I198" s="19"/>
    </row>
    <row r="199" spans="1:18" s="13" customFormat="1">
      <c r="A199" s="821" t="s">
        <v>2963</v>
      </c>
      <c r="B199" s="821"/>
      <c r="C199" s="821"/>
      <c r="D199" s="821"/>
      <c r="E199" s="821"/>
      <c r="F199" s="821"/>
      <c r="G199" s="821"/>
      <c r="H199" s="821"/>
      <c r="I199" s="821"/>
      <c r="J199" s="821"/>
      <c r="K199" s="821"/>
      <c r="L199" s="821"/>
      <c r="M199" s="821"/>
      <c r="N199" s="821"/>
      <c r="O199" s="821"/>
      <c r="P199" s="821"/>
      <c r="Q199" s="821"/>
      <c r="R199" s="821"/>
    </row>
    <row r="200" spans="1:18">
      <c r="A200" s="17" t="s">
        <v>280</v>
      </c>
      <c r="B200" s="18" t="s">
        <v>3803</v>
      </c>
      <c r="C200" s="136" t="s">
        <v>1394</v>
      </c>
      <c r="D200" s="46" t="s">
        <v>3804</v>
      </c>
      <c r="E200" s="39" t="s">
        <v>282</v>
      </c>
      <c r="F200" s="40" t="s">
        <v>287</v>
      </c>
      <c r="G200" s="39" t="s">
        <v>283</v>
      </c>
      <c r="H200" s="39" t="s">
        <v>284</v>
      </c>
      <c r="I200" s="39" t="s">
        <v>288</v>
      </c>
      <c r="J200" s="39" t="s">
        <v>1751</v>
      </c>
      <c r="K200" s="37" t="s">
        <v>291</v>
      </c>
      <c r="L200" s="37" t="s">
        <v>289</v>
      </c>
      <c r="M200" s="38" t="s">
        <v>297</v>
      </c>
      <c r="N200" s="37" t="s">
        <v>290</v>
      </c>
      <c r="O200" s="37" t="s">
        <v>292</v>
      </c>
      <c r="P200" s="37" t="s">
        <v>296</v>
      </c>
      <c r="Q200" s="37" t="s">
        <v>293</v>
      </c>
      <c r="R200" s="37" t="s">
        <v>294</v>
      </c>
    </row>
    <row r="201" spans="1:18">
      <c r="A201" s="33" t="s">
        <v>1752</v>
      </c>
      <c r="B201" s="18"/>
      <c r="C201" s="21">
        <v>78.003</v>
      </c>
      <c r="D201" s="42">
        <v>5732.42</v>
      </c>
      <c r="E201" s="19"/>
      <c r="F201" s="20"/>
      <c r="G201" s="19"/>
      <c r="H201" s="19">
        <v>2650</v>
      </c>
      <c r="I201" s="19"/>
      <c r="J201" s="19">
        <v>1300</v>
      </c>
      <c r="K201" s="21">
        <v>770</v>
      </c>
      <c r="L201" s="21">
        <v>862</v>
      </c>
      <c r="M201" s="21">
        <v>95</v>
      </c>
      <c r="N201" s="21">
        <v>15</v>
      </c>
      <c r="O201" s="21">
        <v>150</v>
      </c>
      <c r="P201" s="21">
        <v>75</v>
      </c>
      <c r="Q201" s="21">
        <v>70</v>
      </c>
      <c r="R201" s="21">
        <v>560</v>
      </c>
    </row>
    <row r="202" spans="1:18">
      <c r="A202" s="33" t="s">
        <v>1753</v>
      </c>
      <c r="B202" s="23"/>
      <c r="C202" s="21">
        <v>12377</v>
      </c>
      <c r="D202" s="43">
        <v>157</v>
      </c>
      <c r="E202" s="19"/>
      <c r="F202" s="19"/>
      <c r="G202" s="19"/>
      <c r="H202" s="19">
        <v>15</v>
      </c>
      <c r="I202" s="19"/>
      <c r="J202" s="19">
        <v>74</v>
      </c>
      <c r="K202" s="21">
        <v>176</v>
      </c>
      <c r="L202" s="21">
        <v>76</v>
      </c>
      <c r="M202" s="21">
        <v>42</v>
      </c>
      <c r="N202" s="21">
        <v>876</v>
      </c>
      <c r="O202" s="21">
        <v>36</v>
      </c>
      <c r="P202" s="21">
        <v>276</v>
      </c>
      <c r="Q202" s="21">
        <v>152</v>
      </c>
      <c r="R202" s="21">
        <v>116</v>
      </c>
    </row>
    <row r="203" spans="1:18">
      <c r="A203" s="33" t="s">
        <v>1754</v>
      </c>
      <c r="B203" s="52">
        <f>SUM(C203:R203)</f>
        <v>2321241.94</v>
      </c>
      <c r="C203" s="139">
        <v>965440</v>
      </c>
      <c r="D203" s="50">
        <f>D202*D201</f>
        <v>899989.94000000006</v>
      </c>
      <c r="E203" s="19"/>
      <c r="F203" s="19"/>
      <c r="G203" s="19"/>
      <c r="H203" s="19">
        <f>H202*H201</f>
        <v>39750</v>
      </c>
      <c r="I203" s="19"/>
      <c r="J203" s="19">
        <f>J202*J201</f>
        <v>96200</v>
      </c>
      <c r="K203" s="19">
        <f t="shared" ref="K203:R203" si="24">K202*K201</f>
        <v>135520</v>
      </c>
      <c r="L203" s="19">
        <f t="shared" si="24"/>
        <v>65512</v>
      </c>
      <c r="M203" s="19">
        <f t="shared" si="24"/>
        <v>3990</v>
      </c>
      <c r="N203" s="19">
        <f t="shared" si="24"/>
        <v>13140</v>
      </c>
      <c r="O203" s="19">
        <f t="shared" si="24"/>
        <v>5400</v>
      </c>
      <c r="P203" s="19">
        <f t="shared" si="24"/>
        <v>20700</v>
      </c>
      <c r="Q203" s="19">
        <f t="shared" si="24"/>
        <v>10640</v>
      </c>
      <c r="R203" s="19">
        <f t="shared" si="24"/>
        <v>64960</v>
      </c>
    </row>
    <row r="204" spans="1:18" s="25" customFormat="1">
      <c r="A204" s="34" t="s">
        <v>295</v>
      </c>
      <c r="B204" s="26">
        <v>979341</v>
      </c>
      <c r="C204" s="138"/>
      <c r="D204" s="29"/>
      <c r="E204" s="24">
        <v>101</v>
      </c>
      <c r="F204" s="24">
        <v>100</v>
      </c>
      <c r="G204" s="24">
        <v>112</v>
      </c>
      <c r="H204" s="24">
        <v>131</v>
      </c>
      <c r="I204" s="24">
        <v>236</v>
      </c>
      <c r="J204" s="24">
        <v>20</v>
      </c>
      <c r="K204" s="24">
        <v>130</v>
      </c>
      <c r="L204" s="24">
        <v>200</v>
      </c>
      <c r="M204" s="24"/>
      <c r="N204" s="24"/>
      <c r="O204" s="24">
        <v>200</v>
      </c>
      <c r="P204" s="24"/>
      <c r="Q204" s="24">
        <v>400</v>
      </c>
      <c r="R204" s="24">
        <v>100</v>
      </c>
    </row>
    <row r="205" spans="1:18" s="28" customFormat="1">
      <c r="A205" s="35" t="s">
        <v>1755</v>
      </c>
      <c r="B205" s="29"/>
      <c r="C205" s="138"/>
      <c r="D205" s="29"/>
      <c r="E205" s="27">
        <v>101</v>
      </c>
      <c r="F205" s="27">
        <v>100</v>
      </c>
      <c r="G205" s="27">
        <v>112</v>
      </c>
      <c r="H205" s="27">
        <v>146</v>
      </c>
      <c r="I205" s="27">
        <v>236</v>
      </c>
      <c r="J205" s="27">
        <v>94</v>
      </c>
      <c r="K205" s="27">
        <v>200</v>
      </c>
      <c r="L205" s="27">
        <v>100</v>
      </c>
      <c r="M205" s="27">
        <v>42</v>
      </c>
      <c r="N205" s="27">
        <v>220</v>
      </c>
      <c r="O205" s="27">
        <v>100</v>
      </c>
      <c r="P205" s="27">
        <v>100</v>
      </c>
      <c r="Q205" s="27">
        <v>200</v>
      </c>
      <c r="R205" s="27">
        <v>100</v>
      </c>
    </row>
    <row r="206" spans="1:18" s="31" customFormat="1">
      <c r="A206" s="33" t="s">
        <v>1756</v>
      </c>
      <c r="B206" s="29"/>
      <c r="C206" s="138">
        <v>78.004499999999993</v>
      </c>
      <c r="D206" s="49">
        <v>6044.12</v>
      </c>
      <c r="E206" s="30"/>
      <c r="F206" s="30"/>
      <c r="G206" s="30"/>
      <c r="H206" s="30"/>
      <c r="I206" s="30"/>
      <c r="J206" s="30"/>
      <c r="K206" s="30">
        <v>850</v>
      </c>
      <c r="L206" s="30">
        <v>578</v>
      </c>
      <c r="M206" s="30"/>
      <c r="N206" s="30">
        <v>15</v>
      </c>
      <c r="O206" s="30">
        <v>367</v>
      </c>
      <c r="P206" s="30">
        <v>75</v>
      </c>
      <c r="Q206" s="30">
        <v>64</v>
      </c>
      <c r="R206" s="30">
        <v>135</v>
      </c>
    </row>
    <row r="207" spans="1:18" s="31" customFormat="1">
      <c r="A207" s="33" t="s">
        <v>1757</v>
      </c>
      <c r="B207" s="29"/>
      <c r="C207" s="138">
        <v>7477</v>
      </c>
      <c r="D207" s="29">
        <v>170</v>
      </c>
      <c r="E207" s="30"/>
      <c r="F207" s="30"/>
      <c r="G207" s="30"/>
      <c r="H207" s="30"/>
      <c r="I207" s="30"/>
      <c r="J207" s="30"/>
      <c r="K207" s="30">
        <f>K202+K204-K205</f>
        <v>106</v>
      </c>
      <c r="L207" s="30">
        <f>L202+L204-L205</f>
        <v>176</v>
      </c>
      <c r="M207" s="30"/>
      <c r="N207" s="30">
        <f>N202+N204-N205</f>
        <v>656</v>
      </c>
      <c r="O207" s="30">
        <f>O202+O204-O205</f>
        <v>136</v>
      </c>
      <c r="P207" s="30">
        <f>P202+P204-P205</f>
        <v>176</v>
      </c>
      <c r="Q207" s="30">
        <f>Q202+Q204-Q205</f>
        <v>352</v>
      </c>
      <c r="R207" s="30">
        <f>R202+R204-R205</f>
        <v>116</v>
      </c>
    </row>
    <row r="208" spans="1:18" s="45" customFormat="1">
      <c r="A208" s="33" t="s">
        <v>1758</v>
      </c>
      <c r="B208" s="53">
        <f>SUM(C208:R208)</f>
        <v>1913708.4</v>
      </c>
      <c r="C208" s="137">
        <v>583240</v>
      </c>
      <c r="D208" s="51">
        <f>D206*D207</f>
        <v>1027500.4</v>
      </c>
      <c r="E208" s="44"/>
      <c r="F208" s="44"/>
      <c r="G208" s="44"/>
      <c r="H208" s="44"/>
      <c r="I208" s="44"/>
      <c r="J208" s="44"/>
      <c r="K208" s="44">
        <f>K207*K206</f>
        <v>90100</v>
      </c>
      <c r="L208" s="44">
        <f>L207*L206</f>
        <v>101728</v>
      </c>
      <c r="M208" s="44"/>
      <c r="N208" s="44">
        <f>N207*N206</f>
        <v>9840</v>
      </c>
      <c r="O208" s="44">
        <f>O207*O206</f>
        <v>49912</v>
      </c>
      <c r="P208" s="44">
        <f>P207*P206</f>
        <v>13200</v>
      </c>
      <c r="Q208" s="44">
        <f>Q207*Q206</f>
        <v>22528</v>
      </c>
      <c r="R208" s="44">
        <f>R207*R206</f>
        <v>15660</v>
      </c>
    </row>
    <row r="209" spans="1:18">
      <c r="A209" s="22"/>
      <c r="B209" s="22"/>
      <c r="D209" s="29"/>
      <c r="E209" s="19"/>
      <c r="F209" s="19"/>
      <c r="G209" s="19"/>
      <c r="H209" s="19"/>
      <c r="I209" s="19"/>
      <c r="R209" s="21">
        <f>SUM(K208:R208)</f>
        <v>302968</v>
      </c>
    </row>
    <row r="210" spans="1:18">
      <c r="A210" s="17"/>
      <c r="B210" s="23"/>
      <c r="C210" s="21">
        <f>C207*C206</f>
        <v>583239.64649999992</v>
      </c>
      <c r="D210" s="23">
        <f>583240/78.0003</f>
        <v>7477.4071381776739</v>
      </c>
      <c r="E210" s="19"/>
      <c r="F210" s="19"/>
      <c r="G210" s="19"/>
      <c r="H210" s="19"/>
      <c r="I210" s="19"/>
    </row>
    <row r="211" spans="1:18">
      <c r="A211" s="17"/>
      <c r="B211" s="23"/>
      <c r="D211" s="23"/>
      <c r="E211" s="19"/>
      <c r="F211" s="19"/>
      <c r="G211" s="19"/>
      <c r="H211" s="19"/>
      <c r="I211" s="19"/>
    </row>
    <row r="212" spans="1:18">
      <c r="A212" s="17"/>
      <c r="B212" s="23"/>
      <c r="D212" s="23"/>
      <c r="E212" s="19"/>
      <c r="F212" s="19"/>
      <c r="G212" s="19"/>
      <c r="H212" s="19"/>
      <c r="I212" s="19"/>
    </row>
  </sheetData>
  <mergeCells count="17">
    <mergeCell ref="A199:R199"/>
    <mergeCell ref="A185:R185"/>
    <mergeCell ref="A171:R171"/>
    <mergeCell ref="A157:R157"/>
    <mergeCell ref="A49:R49"/>
    <mergeCell ref="A61:R61"/>
    <mergeCell ref="A73:R73"/>
    <mergeCell ref="A133:R133"/>
    <mergeCell ref="A145:R145"/>
    <mergeCell ref="A85:R85"/>
    <mergeCell ref="A97:R97"/>
    <mergeCell ref="A109:R109"/>
    <mergeCell ref="A121:R121"/>
    <mergeCell ref="A25:R25"/>
    <mergeCell ref="A37:R37"/>
    <mergeCell ref="A1:R1"/>
    <mergeCell ref="A13:R13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18"/>
  <sheetViews>
    <sheetView zoomScale="90" zoomScaleNormal="90" workbookViewId="0">
      <pane ySplit="1" topLeftCell="A2" activePane="bottomLeft" state="frozen"/>
      <selection activeCell="J29" sqref="J29"/>
      <selection pane="bottomLeft" activeCell="H6" sqref="H6"/>
    </sheetView>
  </sheetViews>
  <sheetFormatPr defaultColWidth="9" defaultRowHeight="16.2"/>
  <cols>
    <col min="1" max="1" width="4.44140625" style="12" customWidth="1"/>
    <col min="2" max="2" width="20.6640625" style="13" bestFit="1" customWidth="1"/>
    <col min="3" max="3" width="9.109375" style="12" bestFit="1" customWidth="1"/>
    <col min="4" max="4" width="9.21875" style="12" bestFit="1" customWidth="1"/>
    <col min="5" max="5" width="14.6640625" style="15" bestFit="1" customWidth="1"/>
    <col min="6" max="6" width="11.6640625" style="13" bestFit="1" customWidth="1"/>
    <col min="7" max="7" width="11.44140625" style="13" bestFit="1" customWidth="1"/>
    <col min="8" max="8" width="11.21875" style="13" customWidth="1"/>
    <col min="9" max="9" width="10.6640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15231</v>
      </c>
      <c r="C2" s="105">
        <f>C12</f>
        <v>42</v>
      </c>
      <c r="D2" s="105">
        <f>D12</f>
        <v>246.81100000000004</v>
      </c>
      <c r="E2" s="107">
        <f>E12</f>
        <v>135081.27661612633</v>
      </c>
      <c r="F2" s="107">
        <f>F12</f>
        <v>547.30654880101099</v>
      </c>
    </row>
    <row r="3" spans="1:9" s="106" customFormat="1">
      <c r="A3" s="105" t="s">
        <v>277</v>
      </c>
      <c r="B3" s="770" t="s">
        <v>15232</v>
      </c>
      <c r="C3" s="58">
        <v>12</v>
      </c>
      <c r="D3" s="105">
        <f>C3*24</f>
        <v>288</v>
      </c>
      <c r="E3" s="41">
        <v>148377</v>
      </c>
      <c r="F3" s="107">
        <f>E3/D3</f>
        <v>515.19791666666663</v>
      </c>
      <c r="G3" s="196" t="s">
        <v>2558</v>
      </c>
      <c r="H3" s="172">
        <v>2740455</v>
      </c>
    </row>
    <row r="4" spans="1:9" s="106" customFormat="1">
      <c r="A4" s="105"/>
      <c r="B4" s="106" t="s">
        <v>279</v>
      </c>
      <c r="C4" s="105"/>
      <c r="D4" s="105">
        <f>D3+D2</f>
        <v>534.81100000000004</v>
      </c>
      <c r="E4" s="108">
        <f>E3+E2</f>
        <v>283458.2766161263</v>
      </c>
      <c r="F4" s="107">
        <f>E4/D4</f>
        <v>530.01579364696363</v>
      </c>
      <c r="G4" s="196" t="s">
        <v>3778</v>
      </c>
      <c r="H4" s="194">
        <f>1-E5/H3</f>
        <v>0.93811062251814814</v>
      </c>
    </row>
    <row r="5" spans="1:9" s="106" customFormat="1">
      <c r="A5" s="105" t="s">
        <v>273</v>
      </c>
      <c r="B5" s="770" t="s">
        <v>15233</v>
      </c>
      <c r="C5" s="105"/>
      <c r="D5" s="765">
        <v>320</v>
      </c>
      <c r="E5" s="111">
        <f>F5*D5</f>
        <v>169605.05396702836</v>
      </c>
      <c r="F5" s="107">
        <f>F4</f>
        <v>530.01579364696363</v>
      </c>
      <c r="G5" s="196" t="s">
        <v>425</v>
      </c>
      <c r="H5" s="106">
        <f>D6/C6</f>
        <v>5.6529210526315801</v>
      </c>
      <c r="I5" s="135"/>
    </row>
    <row r="6" spans="1:9" s="106" customFormat="1">
      <c r="A6" s="105"/>
      <c r="B6" s="770" t="s">
        <v>15234</v>
      </c>
      <c r="C6" s="58">
        <v>38</v>
      </c>
      <c r="D6" s="105">
        <f>D4-D5</f>
        <v>214.81100000000004</v>
      </c>
      <c r="E6" s="246">
        <f>E2+E3-E5</f>
        <v>113853.22264909794</v>
      </c>
      <c r="F6" s="107">
        <f>F5</f>
        <v>530.01579364696363</v>
      </c>
      <c r="G6" s="196" t="s">
        <v>424</v>
      </c>
      <c r="H6" s="198">
        <f>E6/C6</f>
        <v>2996.1374381341561</v>
      </c>
    </row>
    <row r="7" spans="1:9" s="12" customFormat="1">
      <c r="A7" s="766"/>
      <c r="B7" s="766"/>
      <c r="C7" s="766"/>
      <c r="D7" s="766"/>
      <c r="E7" s="130"/>
      <c r="F7" s="766"/>
      <c r="G7" s="766"/>
      <c r="H7" s="766"/>
    </row>
    <row r="8" spans="1:9" s="106" customFormat="1">
      <c r="A8" s="105" t="s">
        <v>277</v>
      </c>
      <c r="B8" s="7" t="s">
        <v>10086</v>
      </c>
      <c r="C8" s="105">
        <f>C18</f>
        <v>42</v>
      </c>
      <c r="D8" s="105">
        <f>D18</f>
        <v>242.81100000000004</v>
      </c>
      <c r="E8" s="107">
        <f>E18</f>
        <v>135453.76516051049</v>
      </c>
      <c r="F8" s="107">
        <f>F18</f>
        <v>557.85679050994577</v>
      </c>
    </row>
    <row r="9" spans="1:9" s="106" customFormat="1">
      <c r="A9" s="105" t="s">
        <v>277</v>
      </c>
      <c r="B9" s="7" t="s">
        <v>10085</v>
      </c>
      <c r="C9" s="58">
        <v>16</v>
      </c>
      <c r="D9" s="105">
        <f>C9*24</f>
        <v>384</v>
      </c>
      <c r="E9" s="41">
        <v>207604</v>
      </c>
      <c r="F9" s="107">
        <f>E9/D9</f>
        <v>540.63541666666663</v>
      </c>
      <c r="G9" s="196" t="s">
        <v>2558</v>
      </c>
      <c r="H9" s="172">
        <v>2190000</v>
      </c>
    </row>
    <row r="10" spans="1:9" s="106" customFormat="1">
      <c r="A10" s="105"/>
      <c r="B10" s="106" t="s">
        <v>279</v>
      </c>
      <c r="C10" s="105"/>
      <c r="D10" s="105">
        <f>D9+D8</f>
        <v>626.81100000000004</v>
      </c>
      <c r="E10" s="108">
        <f>E9+E8</f>
        <v>343057.76516051049</v>
      </c>
      <c r="F10" s="107">
        <f>E10/D10</f>
        <v>547.30654880101099</v>
      </c>
      <c r="G10" s="196" t="s">
        <v>3778</v>
      </c>
      <c r="H10" s="194">
        <f>1-E11/H9</f>
        <v>0.90503356687471048</v>
      </c>
    </row>
    <row r="11" spans="1:9" s="106" customFormat="1">
      <c r="A11" s="105" t="s">
        <v>273</v>
      </c>
      <c r="B11" s="7" t="s">
        <v>10084</v>
      </c>
      <c r="C11" s="105"/>
      <c r="D11" s="56">
        <v>380</v>
      </c>
      <c r="E11" s="111">
        <f>F11*D11</f>
        <v>207976.48854438416</v>
      </c>
      <c r="F11" s="107">
        <f>F10</f>
        <v>547.30654880101099</v>
      </c>
      <c r="G11" s="196" t="s">
        <v>425</v>
      </c>
      <c r="H11" s="106">
        <f>D12/C12</f>
        <v>5.8764523809523821</v>
      </c>
      <c r="I11" s="135"/>
    </row>
    <row r="12" spans="1:9" s="106" customFormat="1">
      <c r="A12" s="105"/>
      <c r="B12" s="7" t="s">
        <v>10083</v>
      </c>
      <c r="C12" s="58">
        <v>42</v>
      </c>
      <c r="D12" s="105">
        <f>D10-D11</f>
        <v>246.81100000000004</v>
      </c>
      <c r="E12" s="246">
        <f>E8+E9-E11</f>
        <v>135081.27661612633</v>
      </c>
      <c r="F12" s="107">
        <f>F11</f>
        <v>547.30654880101099</v>
      </c>
      <c r="G12" s="196" t="s">
        <v>424</v>
      </c>
      <c r="H12" s="198">
        <f>E12/C12</f>
        <v>3216.2208718125316</v>
      </c>
    </row>
    <row r="13" spans="1:9" s="12" customFormat="1">
      <c r="A13" s="112"/>
      <c r="B13" s="112"/>
      <c r="C13" s="112"/>
      <c r="D13" s="112"/>
      <c r="E13" s="130"/>
      <c r="F13" s="112"/>
      <c r="G13" s="112"/>
      <c r="H13" s="112"/>
    </row>
    <row r="14" spans="1:9" s="106" customFormat="1">
      <c r="A14" s="105" t="s">
        <v>277</v>
      </c>
      <c r="B14" s="7" t="s">
        <v>5676</v>
      </c>
      <c r="C14" s="105">
        <f>C24</f>
        <v>49</v>
      </c>
      <c r="D14" s="105">
        <f>D24</f>
        <v>338.81100000000004</v>
      </c>
      <c r="E14" s="107">
        <f>E24</f>
        <v>175943.02460528442</v>
      </c>
      <c r="F14" s="107">
        <f>F24</f>
        <v>519.29549101205214</v>
      </c>
    </row>
    <row r="15" spans="1:9" s="106" customFormat="1">
      <c r="A15" s="105" t="s">
        <v>277</v>
      </c>
      <c r="B15" s="7" t="s">
        <v>5677</v>
      </c>
      <c r="C15" s="58">
        <v>16</v>
      </c>
      <c r="D15" s="105">
        <f>C15*24</f>
        <v>384</v>
      </c>
      <c r="E15" s="41">
        <v>227282</v>
      </c>
      <c r="F15" s="107">
        <f>E15/D15</f>
        <v>591.88020833333337</v>
      </c>
      <c r="G15" s="196" t="s">
        <v>2558</v>
      </c>
      <c r="H15" s="172">
        <v>2920000</v>
      </c>
    </row>
    <row r="16" spans="1:9" s="106" customFormat="1">
      <c r="A16" s="105"/>
      <c r="B16" s="106" t="s">
        <v>279</v>
      </c>
      <c r="C16" s="105"/>
      <c r="D16" s="105">
        <f>D15+D14</f>
        <v>722.81100000000004</v>
      </c>
      <c r="E16" s="108">
        <f>E15+E14</f>
        <v>403225.02460528444</v>
      </c>
      <c r="F16" s="107">
        <f>E16/D16</f>
        <v>557.85679050994577</v>
      </c>
      <c r="G16" s="196" t="s">
        <v>3778</v>
      </c>
      <c r="H16" s="194">
        <f>1-E17/H15</f>
        <v>0.908297513888776</v>
      </c>
    </row>
    <row r="17" spans="1:9" s="106" customFormat="1">
      <c r="A17" s="105" t="s">
        <v>273</v>
      </c>
      <c r="B17" s="7" t="s">
        <v>5678</v>
      </c>
      <c r="C17" s="105"/>
      <c r="D17" s="56">
        <v>480</v>
      </c>
      <c r="E17" s="111">
        <f>F17*D17</f>
        <v>267771.25944477395</v>
      </c>
      <c r="F17" s="107">
        <f>F16</f>
        <v>557.85679050994577</v>
      </c>
      <c r="G17" s="196" t="s">
        <v>425</v>
      </c>
      <c r="H17" s="106">
        <f>D18/C18</f>
        <v>5.7812142857142863</v>
      </c>
      <c r="I17" s="135"/>
    </row>
    <row r="18" spans="1:9" s="106" customFormat="1">
      <c r="A18" s="105"/>
      <c r="B18" s="7" t="s">
        <v>5679</v>
      </c>
      <c r="C18" s="58">
        <v>42</v>
      </c>
      <c r="D18" s="105">
        <f>D16-D17</f>
        <v>242.81100000000004</v>
      </c>
      <c r="E18" s="246">
        <f>E14+E15-E17</f>
        <v>135453.76516051049</v>
      </c>
      <c r="F18" s="107">
        <f>F17</f>
        <v>557.85679050994577</v>
      </c>
      <c r="G18" s="196" t="s">
        <v>424</v>
      </c>
      <c r="H18" s="198">
        <f>E18/C18</f>
        <v>3225.0896466788213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4832</v>
      </c>
      <c r="C20" s="105">
        <f>C30</f>
        <v>52</v>
      </c>
      <c r="D20" s="105">
        <f>D30</f>
        <v>374.81100000000004</v>
      </c>
      <c r="E20" s="107">
        <f>E30</f>
        <v>204117.13083034632</v>
      </c>
      <c r="F20" s="107">
        <f>F30</f>
        <v>544.58682063852518</v>
      </c>
    </row>
    <row r="21" spans="1:9" s="106" customFormat="1">
      <c r="A21" s="105" t="s">
        <v>277</v>
      </c>
      <c r="B21" s="7" t="s">
        <v>4833</v>
      </c>
      <c r="C21" s="58">
        <v>16</v>
      </c>
      <c r="D21" s="105">
        <f>C21*24</f>
        <v>384</v>
      </c>
      <c r="E21" s="41">
        <v>189930</v>
      </c>
      <c r="F21" s="107">
        <f>E21/D21</f>
        <v>494.609375</v>
      </c>
      <c r="G21" s="196" t="s">
        <v>2558</v>
      </c>
      <c r="H21" s="172">
        <v>2400000</v>
      </c>
    </row>
    <row r="22" spans="1:9" s="106" customFormat="1">
      <c r="A22" s="105"/>
      <c r="B22" s="106" t="s">
        <v>279</v>
      </c>
      <c r="C22" s="105"/>
      <c r="D22" s="105">
        <f>D21+D20</f>
        <v>758.81100000000004</v>
      </c>
      <c r="E22" s="108">
        <f>E21+E20</f>
        <v>394047.13083034632</v>
      </c>
      <c r="F22" s="107">
        <f>E22/D22</f>
        <v>519.29549101205214</v>
      </c>
      <c r="G22" s="196" t="s">
        <v>3778</v>
      </c>
      <c r="H22" s="194">
        <f>1-E23/H21</f>
        <v>0.90912328907289086</v>
      </c>
    </row>
    <row r="23" spans="1:9" s="106" customFormat="1">
      <c r="A23" s="105" t="s">
        <v>273</v>
      </c>
      <c r="B23" s="7" t="s">
        <v>4834</v>
      </c>
      <c r="C23" s="105"/>
      <c r="D23" s="56">
        <v>420</v>
      </c>
      <c r="E23" s="111">
        <f>F23*D23</f>
        <v>218104.1062250619</v>
      </c>
      <c r="F23" s="107">
        <f>F22</f>
        <v>519.29549101205214</v>
      </c>
      <c r="G23" s="196" t="s">
        <v>425</v>
      </c>
      <c r="H23" s="106">
        <f>D24/C24</f>
        <v>6.9145102040816333</v>
      </c>
      <c r="I23" s="135"/>
    </row>
    <row r="24" spans="1:9" s="106" customFormat="1">
      <c r="A24" s="105"/>
      <c r="B24" s="7" t="s">
        <v>4835</v>
      </c>
      <c r="C24" s="58">
        <v>49</v>
      </c>
      <c r="D24" s="105">
        <f>D22-D23</f>
        <v>338.81100000000004</v>
      </c>
      <c r="E24" s="246">
        <f>E20+E21-E23</f>
        <v>175943.02460528442</v>
      </c>
      <c r="F24" s="107">
        <f>F23</f>
        <v>519.29549101205214</v>
      </c>
      <c r="G24" s="196" t="s">
        <v>424</v>
      </c>
      <c r="H24" s="198">
        <f>E24/C24</f>
        <v>3590.6739715364165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7" t="s">
        <v>4452</v>
      </c>
      <c r="C26" s="105">
        <f>C36</f>
        <v>52</v>
      </c>
      <c r="D26" s="105">
        <f>D36</f>
        <v>298.81100000000004</v>
      </c>
      <c r="E26" s="107">
        <f>E36</f>
        <v>170467.12267298589</v>
      </c>
      <c r="F26" s="107">
        <f>F36</f>
        <v>570.48476352271462</v>
      </c>
    </row>
    <row r="27" spans="1:9" s="106" customFormat="1">
      <c r="A27" s="105" t="s">
        <v>277</v>
      </c>
      <c r="B27" s="7" t="s">
        <v>4453</v>
      </c>
      <c r="C27" s="58">
        <v>19</v>
      </c>
      <c r="D27" s="105">
        <f>C27*24</f>
        <v>456</v>
      </c>
      <c r="E27" s="41">
        <v>240593</v>
      </c>
      <c r="F27" s="107">
        <f>E27/D27</f>
        <v>527.61622807017545</v>
      </c>
      <c r="G27" s="196"/>
    </row>
    <row r="28" spans="1:9" s="106" customFormat="1">
      <c r="A28" s="105"/>
      <c r="B28" s="106" t="s">
        <v>279</v>
      </c>
      <c r="C28" s="105"/>
      <c r="D28" s="105">
        <f>D27+D26</f>
        <v>754.81100000000004</v>
      </c>
      <c r="E28" s="108">
        <f>E27+E26</f>
        <v>411060.12267298589</v>
      </c>
      <c r="F28" s="107">
        <f>E28/D28</f>
        <v>544.58682063852518</v>
      </c>
      <c r="G28" s="196" t="s">
        <v>3778</v>
      </c>
      <c r="H28" s="194">
        <f>1-E29/(2550357)</f>
        <v>0.91885724553753079</v>
      </c>
    </row>
    <row r="29" spans="1:9" s="106" customFormat="1">
      <c r="A29" s="105" t="s">
        <v>273</v>
      </c>
      <c r="B29" s="7" t="s">
        <v>4454</v>
      </c>
      <c r="C29" s="105"/>
      <c r="D29" s="56">
        <v>380</v>
      </c>
      <c r="E29" s="111">
        <f>F29*D29</f>
        <v>206942.99184263957</v>
      </c>
      <c r="F29" s="107">
        <f>F28</f>
        <v>544.58682063852518</v>
      </c>
      <c r="G29" s="196" t="s">
        <v>425</v>
      </c>
      <c r="H29" s="106">
        <f>D30/C30</f>
        <v>7.2079038461538465</v>
      </c>
      <c r="I29" s="135"/>
    </row>
    <row r="30" spans="1:9" s="106" customFormat="1">
      <c r="A30" s="105"/>
      <c r="B30" s="7" t="s">
        <v>4455</v>
      </c>
      <c r="C30" s="58">
        <v>52</v>
      </c>
      <c r="D30" s="105">
        <f>D28-D29</f>
        <v>374.81100000000004</v>
      </c>
      <c r="E30" s="246">
        <f>E26+E27-E29</f>
        <v>204117.13083034632</v>
      </c>
      <c r="F30" s="107">
        <f>F29</f>
        <v>544.58682063852518</v>
      </c>
      <c r="G30" s="196" t="s">
        <v>424</v>
      </c>
      <c r="H30" s="198">
        <f>E30/C30</f>
        <v>3925.3294390451215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106" t="s">
        <v>2155</v>
      </c>
      <c r="C32" s="105">
        <f>C42</f>
        <v>50</v>
      </c>
      <c r="D32" s="105">
        <f>D42</f>
        <v>302.81100000000004</v>
      </c>
      <c r="E32" s="107">
        <f>E42</f>
        <v>168888.11389343464</v>
      </c>
      <c r="F32" s="107">
        <f>F42</f>
        <v>557.73440823957719</v>
      </c>
    </row>
    <row r="33" spans="1:9" s="106" customFormat="1">
      <c r="A33" s="105" t="s">
        <v>277</v>
      </c>
      <c r="B33" s="106" t="s">
        <v>2156</v>
      </c>
      <c r="C33" s="58">
        <v>19</v>
      </c>
      <c r="D33" s="105">
        <f>C33*24</f>
        <v>456</v>
      </c>
      <c r="E33" s="41">
        <v>264002</v>
      </c>
      <c r="F33" s="107">
        <f>E33/D33</f>
        <v>578.95175438596493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758.81100000000004</v>
      </c>
      <c r="E34" s="108">
        <f>E33+E32</f>
        <v>432890.11389343464</v>
      </c>
      <c r="F34" s="107">
        <f>E34/D34</f>
        <v>570.48476352271462</v>
      </c>
      <c r="G34" s="196" t="s">
        <v>3778</v>
      </c>
      <c r="H34" s="194">
        <f>1-E35/(2550357)</f>
        <v>0.8971034285708045</v>
      </c>
    </row>
    <row r="35" spans="1:9" s="106" customFormat="1">
      <c r="A35" s="105" t="s">
        <v>273</v>
      </c>
      <c r="B35" s="106" t="s">
        <v>2157</v>
      </c>
      <c r="C35" s="105"/>
      <c r="D35" s="56">
        <v>460</v>
      </c>
      <c r="E35" s="111">
        <f>F35*D35</f>
        <v>262422.99122044875</v>
      </c>
      <c r="F35" s="107">
        <f>F34</f>
        <v>570.48476352271462</v>
      </c>
      <c r="G35" s="196" t="s">
        <v>425</v>
      </c>
      <c r="H35" s="106">
        <f>D36/C36</f>
        <v>5.7463653846153857</v>
      </c>
      <c r="I35" s="135"/>
    </row>
    <row r="36" spans="1:9" s="106" customFormat="1">
      <c r="A36" s="105"/>
      <c r="B36" s="106" t="s">
        <v>2158</v>
      </c>
      <c r="C36" s="58">
        <v>52</v>
      </c>
      <c r="D36" s="105">
        <f>D34-D35</f>
        <v>298.81100000000004</v>
      </c>
      <c r="E36" s="246">
        <f>E32+E33-E35</f>
        <v>170467.12267298589</v>
      </c>
      <c r="F36" s="107">
        <f>F35</f>
        <v>570.48476352271462</v>
      </c>
      <c r="G36" s="196" t="s">
        <v>424</v>
      </c>
      <c r="H36" s="198">
        <f>E36/C36</f>
        <v>3278.2138975574208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1447</v>
      </c>
      <c r="C38" s="105">
        <f>C48</f>
        <v>51</v>
      </c>
      <c r="D38" s="105">
        <f>D48</f>
        <v>267.81100000000004</v>
      </c>
      <c r="E38" s="107">
        <f>E48</f>
        <v>160271.79657129722</v>
      </c>
      <c r="F38" s="107">
        <f>F48</f>
        <v>598.45113371481091</v>
      </c>
    </row>
    <row r="39" spans="1:9" s="106" customFormat="1">
      <c r="A39" s="105" t="s">
        <v>277</v>
      </c>
      <c r="B39" s="106" t="s">
        <v>1448</v>
      </c>
      <c r="C39" s="58">
        <v>15</v>
      </c>
      <c r="D39" s="105">
        <f>C39*24</f>
        <v>360</v>
      </c>
      <c r="E39" s="41">
        <v>189880</v>
      </c>
      <c r="F39" s="107">
        <f>E39/D39</f>
        <v>527.44444444444446</v>
      </c>
      <c r="G39" s="196"/>
    </row>
    <row r="40" spans="1:9" s="106" customFormat="1">
      <c r="A40" s="105"/>
      <c r="B40" s="106" t="s">
        <v>279</v>
      </c>
      <c r="C40" s="105"/>
      <c r="D40" s="105">
        <f>D39+D38</f>
        <v>627.81100000000004</v>
      </c>
      <c r="E40" s="108">
        <f>E39+E38</f>
        <v>350151.79657129722</v>
      </c>
      <c r="F40" s="107">
        <f>E40/D40</f>
        <v>557.73440823957719</v>
      </c>
      <c r="G40" s="196" t="s">
        <v>3778</v>
      </c>
      <c r="H40" s="194">
        <f>1-E41/(2550357)</f>
        <v>0.92892615320997707</v>
      </c>
    </row>
    <row r="41" spans="1:9" s="106" customFormat="1">
      <c r="A41" s="105" t="s">
        <v>273</v>
      </c>
      <c r="B41" s="106" t="s">
        <v>1449</v>
      </c>
      <c r="C41" s="105"/>
      <c r="D41" s="56">
        <v>325</v>
      </c>
      <c r="E41" s="111">
        <f>F41*D41</f>
        <v>181263.68267786258</v>
      </c>
      <c r="F41" s="107">
        <f>F40</f>
        <v>557.73440823957719</v>
      </c>
      <c r="G41" s="196" t="s">
        <v>425</v>
      </c>
      <c r="H41" s="106">
        <f>D42/C42</f>
        <v>6.0562200000000006</v>
      </c>
      <c r="I41" s="135"/>
    </row>
    <row r="42" spans="1:9" s="106" customFormat="1">
      <c r="A42" s="105"/>
      <c r="B42" s="106" t="s">
        <v>1450</v>
      </c>
      <c r="C42" s="58">
        <v>50</v>
      </c>
      <c r="D42" s="105">
        <f>D40-D41</f>
        <v>302.81100000000004</v>
      </c>
      <c r="E42" s="246">
        <f>E38+E39-E41</f>
        <v>168888.11389343464</v>
      </c>
      <c r="F42" s="107">
        <f>F41</f>
        <v>557.73440823957719</v>
      </c>
      <c r="G42" s="196" t="s">
        <v>424</v>
      </c>
      <c r="H42" s="198">
        <f>E42/C42</f>
        <v>3377.7622778686928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2782</v>
      </c>
      <c r="C44" s="105">
        <f>C54</f>
        <v>54</v>
      </c>
      <c r="D44" s="105">
        <v>205.81100000000001</v>
      </c>
      <c r="E44" s="107">
        <v>131255.57999999999</v>
      </c>
      <c r="F44" s="107">
        <f>E44/D44</f>
        <v>637.74812813697997</v>
      </c>
    </row>
    <row r="45" spans="1:9" s="106" customFormat="1">
      <c r="A45" s="105" t="s">
        <v>277</v>
      </c>
      <c r="B45" s="106" t="s">
        <v>2783</v>
      </c>
      <c r="C45" s="58">
        <v>13</v>
      </c>
      <c r="D45" s="105">
        <f>C45*24</f>
        <v>312</v>
      </c>
      <c r="E45" s="41">
        <v>178629</v>
      </c>
      <c r="F45" s="107">
        <f>E45/D45</f>
        <v>572.52884615384619</v>
      </c>
      <c r="G45" s="196" t="s">
        <v>2558</v>
      </c>
    </row>
    <row r="46" spans="1:9" s="106" customFormat="1">
      <c r="A46" s="105"/>
      <c r="B46" s="106" t="s">
        <v>279</v>
      </c>
      <c r="C46" s="105"/>
      <c r="D46" s="105">
        <f>D45+D44</f>
        <v>517.81100000000004</v>
      </c>
      <c r="E46" s="108">
        <f>E45+E44</f>
        <v>309884.57999999996</v>
      </c>
      <c r="F46" s="107">
        <f>E46/D46</f>
        <v>598.45113371481091</v>
      </c>
      <c r="G46" s="196" t="s">
        <v>3778</v>
      </c>
      <c r="H46" s="194">
        <f>1-E47/(2550357)</f>
        <v>0.9413365331094028</v>
      </c>
    </row>
    <row r="47" spans="1:9" s="106" customFormat="1">
      <c r="A47" s="105" t="s">
        <v>273</v>
      </c>
      <c r="B47" s="106" t="s">
        <v>2784</v>
      </c>
      <c r="C47" s="105"/>
      <c r="D47" s="56">
        <v>250</v>
      </c>
      <c r="E47" s="111">
        <f>F47*D47</f>
        <v>149612.78342870274</v>
      </c>
      <c r="F47" s="107">
        <f>F46</f>
        <v>598.45113371481091</v>
      </c>
      <c r="G47" s="196" t="s">
        <v>425</v>
      </c>
      <c r="H47" s="106">
        <f>D48/C48</f>
        <v>5.2511960784313736</v>
      </c>
    </row>
    <row r="48" spans="1:9" s="106" customFormat="1">
      <c r="A48" s="105"/>
      <c r="B48" s="106" t="s">
        <v>2785</v>
      </c>
      <c r="C48" s="58">
        <v>51</v>
      </c>
      <c r="D48" s="105">
        <f>D46-D47</f>
        <v>267.81100000000004</v>
      </c>
      <c r="E48" s="246">
        <f>E44+E45-E47</f>
        <v>160271.79657129722</v>
      </c>
      <c r="F48" s="107">
        <f>F47</f>
        <v>598.45113371481091</v>
      </c>
      <c r="G48" s="196" t="s">
        <v>424</v>
      </c>
      <c r="H48" s="198">
        <f>E48/C48</f>
        <v>3142.5842464960238</v>
      </c>
    </row>
    <row r="49" spans="1:8" s="12" customFormat="1">
      <c r="A49" s="112"/>
      <c r="B49" s="112"/>
      <c r="C49" s="112"/>
      <c r="D49" s="112"/>
      <c r="E49" s="130"/>
      <c r="F49" s="112"/>
      <c r="G49" s="112"/>
      <c r="H49" s="112"/>
    </row>
    <row r="50" spans="1:8" s="106" customFormat="1">
      <c r="A50" s="105" t="s">
        <v>277</v>
      </c>
      <c r="B50" s="106" t="s">
        <v>2676</v>
      </c>
      <c r="C50" s="105">
        <f>C60</f>
        <v>61</v>
      </c>
      <c r="D50" s="105">
        <v>181</v>
      </c>
      <c r="E50" s="107">
        <v>129377</v>
      </c>
      <c r="F50" s="107">
        <f>E50/D50</f>
        <v>714.79005524861873</v>
      </c>
    </row>
    <row r="51" spans="1:8" s="106" customFormat="1">
      <c r="A51" s="105" t="s">
        <v>277</v>
      </c>
      <c r="B51" s="106" t="s">
        <v>2677</v>
      </c>
      <c r="C51" s="58">
        <v>9</v>
      </c>
      <c r="D51" s="105">
        <f>C51*24</f>
        <v>216</v>
      </c>
      <c r="E51" s="41">
        <v>123809</v>
      </c>
      <c r="F51" s="107">
        <f>E51/D51</f>
        <v>573.18981481481478</v>
      </c>
      <c r="G51" s="196" t="s">
        <v>2558</v>
      </c>
    </row>
    <row r="52" spans="1:8" s="106" customFormat="1">
      <c r="A52" s="105"/>
      <c r="B52" s="106" t="s">
        <v>279</v>
      </c>
      <c r="C52" s="105"/>
      <c r="D52" s="105">
        <f>D51+D50</f>
        <v>397</v>
      </c>
      <c r="E52" s="108">
        <f>E51+E50</f>
        <v>253186</v>
      </c>
      <c r="F52" s="107">
        <f>E52/D52</f>
        <v>637.74811083123427</v>
      </c>
      <c r="G52" s="196" t="s">
        <v>3778</v>
      </c>
      <c r="H52" s="194">
        <f>1-E53/(1669889+150000)</f>
        <v>0.93300117558724027</v>
      </c>
    </row>
    <row r="53" spans="1:8" s="106" customFormat="1">
      <c r="A53" s="105" t="s">
        <v>273</v>
      </c>
      <c r="B53" s="106" t="s">
        <v>2678</v>
      </c>
      <c r="C53" s="105"/>
      <c r="D53" s="56">
        <v>191.18899999999999</v>
      </c>
      <c r="E53" s="111">
        <f>F53*D53</f>
        <v>121930.42356171284</v>
      </c>
      <c r="F53" s="107">
        <f>F52</f>
        <v>637.74811083123427</v>
      </c>
      <c r="G53" s="196" t="s">
        <v>425</v>
      </c>
      <c r="H53" s="106">
        <f>D54/C54</f>
        <v>3.811314814814815</v>
      </c>
    </row>
    <row r="54" spans="1:8" s="106" customFormat="1">
      <c r="A54" s="105"/>
      <c r="B54" s="106" t="s">
        <v>2679</v>
      </c>
      <c r="C54" s="58">
        <v>54</v>
      </c>
      <c r="D54" s="105">
        <f>D52-D53</f>
        <v>205.81100000000001</v>
      </c>
      <c r="E54" s="246">
        <f>E50+E51-E53</f>
        <v>131255.57643828716</v>
      </c>
      <c r="F54" s="107">
        <f>F53</f>
        <v>637.74811083123427</v>
      </c>
      <c r="G54" s="196" t="s">
        <v>424</v>
      </c>
      <c r="H54" s="198">
        <f>E54/C54</f>
        <v>2430.6588229312438</v>
      </c>
    </row>
    <row r="55" spans="1:8" s="12" customFormat="1">
      <c r="A55" s="112"/>
      <c r="B55" s="112"/>
      <c r="C55" s="112"/>
      <c r="D55" s="112"/>
      <c r="E55" s="130"/>
      <c r="F55" s="112"/>
      <c r="G55" s="112"/>
      <c r="H55" s="112"/>
    </row>
    <row r="56" spans="1:8" s="106" customFormat="1">
      <c r="A56" s="105" t="s">
        <v>277</v>
      </c>
      <c r="B56" s="106" t="s">
        <v>3779</v>
      </c>
      <c r="C56" s="105">
        <v>46</v>
      </c>
      <c r="D56" s="105">
        <v>181</v>
      </c>
      <c r="E56" s="107">
        <v>106697.41</v>
      </c>
      <c r="F56" s="107">
        <v>589.48845303867404</v>
      </c>
    </row>
    <row r="57" spans="1:8" s="106" customFormat="1">
      <c r="A57" s="105" t="s">
        <v>277</v>
      </c>
      <c r="B57" s="106" t="s">
        <v>3780</v>
      </c>
      <c r="C57" s="58">
        <v>18</v>
      </c>
      <c r="D57" s="105">
        <v>432</v>
      </c>
      <c r="E57" s="41">
        <v>192576</v>
      </c>
      <c r="F57" s="107">
        <v>445.77777777777777</v>
      </c>
      <c r="G57" s="196" t="s">
        <v>2558</v>
      </c>
      <c r="H57" s="106">
        <v>150000</v>
      </c>
    </row>
    <row r="58" spans="1:8" s="106" customFormat="1">
      <c r="A58" s="105"/>
      <c r="B58" s="106" t="s">
        <v>279</v>
      </c>
      <c r="C58" s="105"/>
      <c r="D58" s="110">
        <v>613</v>
      </c>
      <c r="E58" s="108">
        <v>299273.40999999997</v>
      </c>
      <c r="F58" s="107">
        <v>488.21110929853188</v>
      </c>
      <c r="G58" s="196" t="s">
        <v>3778</v>
      </c>
      <c r="H58" s="194">
        <v>0.93440576448890211</v>
      </c>
    </row>
    <row r="59" spans="1:8" s="106" customFormat="1">
      <c r="A59" s="105" t="s">
        <v>273</v>
      </c>
      <c r="B59" s="106" t="s">
        <v>3781</v>
      </c>
      <c r="C59" s="105"/>
      <c r="D59" s="56">
        <v>348</v>
      </c>
      <c r="E59" s="111">
        <v>169897.46603588908</v>
      </c>
      <c r="F59" s="107">
        <v>488.21110929853188</v>
      </c>
      <c r="G59" s="196" t="s">
        <v>425</v>
      </c>
      <c r="H59" s="106">
        <v>4.3442622950819674</v>
      </c>
    </row>
    <row r="60" spans="1:8" s="106" customFormat="1">
      <c r="A60" s="105"/>
      <c r="B60" s="106" t="s">
        <v>3782</v>
      </c>
      <c r="C60" s="58">
        <v>61</v>
      </c>
      <c r="D60" s="152">
        <v>265</v>
      </c>
      <c r="E60" s="108">
        <v>129375.94396411095</v>
      </c>
      <c r="F60" s="107">
        <v>488.21110929853188</v>
      </c>
      <c r="G60" s="196" t="s">
        <v>424</v>
      </c>
      <c r="H60" s="198">
        <v>2120.9171141657534</v>
      </c>
    </row>
    <row r="61" spans="1:8" s="12" customFormat="1">
      <c r="A61" s="112"/>
      <c r="B61" s="112"/>
      <c r="C61" s="112"/>
      <c r="D61" s="112"/>
      <c r="E61" s="130"/>
      <c r="F61" s="112"/>
      <c r="G61" s="112"/>
      <c r="H61" s="112"/>
    </row>
    <row r="62" spans="1:8" s="106" customFormat="1">
      <c r="A62" s="105" t="s">
        <v>277</v>
      </c>
      <c r="B62" s="106" t="s">
        <v>439</v>
      </c>
      <c r="C62" s="105">
        <v>65</v>
      </c>
      <c r="D62" s="105">
        <v>255</v>
      </c>
      <c r="E62" s="107">
        <v>147031.07</v>
      </c>
      <c r="F62" s="107">
        <f>E62/D62</f>
        <v>576.59243137254907</v>
      </c>
    </row>
    <row r="63" spans="1:8" s="106" customFormat="1">
      <c r="A63" s="105" t="s">
        <v>277</v>
      </c>
      <c r="B63" s="106" t="s">
        <v>828</v>
      </c>
      <c r="C63" s="58">
        <v>9</v>
      </c>
      <c r="D63" s="105">
        <f>C63*24</f>
        <v>216</v>
      </c>
      <c r="E63" s="41">
        <v>130618</v>
      </c>
      <c r="F63" s="107">
        <f>E63/D63</f>
        <v>604.71296296296293</v>
      </c>
    </row>
    <row r="64" spans="1:8" s="106" customFormat="1">
      <c r="A64" s="105"/>
      <c r="B64" s="106" t="s">
        <v>279</v>
      </c>
      <c r="C64" s="105"/>
      <c r="D64" s="110">
        <f>D63+D62</f>
        <v>471</v>
      </c>
      <c r="E64" s="108">
        <f>E63+E62</f>
        <v>277649.07</v>
      </c>
      <c r="F64" s="107">
        <f>E64/D64</f>
        <v>589.48847133757965</v>
      </c>
    </row>
    <row r="65" spans="1:11" s="106" customFormat="1">
      <c r="A65" s="105" t="s">
        <v>273</v>
      </c>
      <c r="B65" s="106" t="s">
        <v>829</v>
      </c>
      <c r="C65" s="105"/>
      <c r="D65" s="56">
        <v>290</v>
      </c>
      <c r="E65" s="111">
        <f>F65*D65</f>
        <v>170951.6566878981</v>
      </c>
      <c r="F65" s="107">
        <f>F64</f>
        <v>589.48847133757965</v>
      </c>
      <c r="G65" s="105" t="s">
        <v>424</v>
      </c>
      <c r="H65" s="105" t="s">
        <v>425</v>
      </c>
    </row>
    <row r="66" spans="1:11" s="106" customFormat="1">
      <c r="A66" s="105"/>
      <c r="B66" s="106" t="s">
        <v>830</v>
      </c>
      <c r="C66" s="58">
        <v>46</v>
      </c>
      <c r="D66" s="152">
        <f>D64-D65</f>
        <v>181</v>
      </c>
      <c r="E66" s="107">
        <f>E62+E63-E65</f>
        <v>106697.41331210191</v>
      </c>
      <c r="F66" s="107">
        <f>F65</f>
        <v>589.48847133757965</v>
      </c>
      <c r="G66" s="109">
        <f>E66/C66</f>
        <v>2319.5089850456939</v>
      </c>
      <c r="H66" s="106">
        <f>D66/C66</f>
        <v>3.9347826086956523</v>
      </c>
      <c r="I66" s="135">
        <f>F66*H66</f>
        <v>2319.5089850456939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339</v>
      </c>
      <c r="C68" s="105">
        <v>68</v>
      </c>
      <c r="D68" s="105">
        <v>267</v>
      </c>
      <c r="E68" s="107">
        <v>164322.31</v>
      </c>
      <c r="F68" s="107">
        <f>E68/D68</f>
        <v>615.43936329588018</v>
      </c>
    </row>
    <row r="69" spans="1:11" s="106" customFormat="1">
      <c r="A69" s="105" t="s">
        <v>277</v>
      </c>
      <c r="B69" s="106" t="s">
        <v>340</v>
      </c>
      <c r="C69" s="105">
        <v>32</v>
      </c>
      <c r="D69" s="105">
        <f>C69*24</f>
        <v>768</v>
      </c>
      <c r="E69" s="108">
        <v>432450.85499999998</v>
      </c>
      <c r="F69" s="107">
        <f>E69/D69</f>
        <v>563.08705078125001</v>
      </c>
    </row>
    <row r="70" spans="1:11" s="106" customFormat="1">
      <c r="A70" s="105"/>
      <c r="B70" s="106" t="s">
        <v>279</v>
      </c>
      <c r="C70" s="105"/>
      <c r="D70" s="110">
        <f>D69+D68</f>
        <v>1035</v>
      </c>
      <c r="E70" s="108">
        <f>E69+E68</f>
        <v>596773.16500000004</v>
      </c>
      <c r="F70" s="107">
        <f>E70/D70</f>
        <v>576.59242995169086</v>
      </c>
    </row>
    <row r="71" spans="1:11" s="106" customFormat="1">
      <c r="A71" s="105" t="s">
        <v>273</v>
      </c>
      <c r="B71" s="106" t="s">
        <v>341</v>
      </c>
      <c r="C71" s="105"/>
      <c r="D71" s="105">
        <v>780</v>
      </c>
      <c r="E71" s="108">
        <f>F71*D71</f>
        <v>449742.09536231885</v>
      </c>
      <c r="F71" s="107">
        <f>F70</f>
        <v>576.59242995169086</v>
      </c>
      <c r="G71" s="105" t="s">
        <v>424</v>
      </c>
      <c r="H71" s="105" t="s">
        <v>425</v>
      </c>
    </row>
    <row r="72" spans="1:11" s="106" customFormat="1">
      <c r="A72" s="105"/>
      <c r="B72" s="106" t="s">
        <v>342</v>
      </c>
      <c r="C72" s="105">
        <v>65</v>
      </c>
      <c r="D72" s="152">
        <f>D70-D71</f>
        <v>255</v>
      </c>
      <c r="E72" s="107">
        <f>E68+E69-E71</f>
        <v>147031.06963768118</v>
      </c>
      <c r="F72" s="107">
        <f>F70</f>
        <v>576.59242995169086</v>
      </c>
      <c r="G72" s="109">
        <f>E72/C72</f>
        <v>2262.0164559643258</v>
      </c>
      <c r="H72" s="106">
        <f>D72/C72</f>
        <v>3.9230769230769229</v>
      </c>
      <c r="I72" s="135">
        <f>F72*H72</f>
        <v>2262.0164559643254</v>
      </c>
      <c r="K72" s="106">
        <f>43200/1800</f>
        <v>24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277</v>
      </c>
      <c r="B74" s="106" t="s">
        <v>2639</v>
      </c>
      <c r="C74" s="105">
        <v>126</v>
      </c>
      <c r="D74" s="105">
        <v>736</v>
      </c>
      <c r="E74" s="107">
        <v>407217.7</v>
      </c>
      <c r="F74" s="107">
        <v>553.28491847826092</v>
      </c>
    </row>
    <row r="75" spans="1:11" s="106" customFormat="1">
      <c r="A75" s="105" t="s">
        <v>277</v>
      </c>
      <c r="B75" s="106" t="s">
        <v>2640</v>
      </c>
      <c r="C75" s="105">
        <v>21</v>
      </c>
      <c r="D75" s="105">
        <v>504</v>
      </c>
      <c r="E75" s="108">
        <v>355918</v>
      </c>
      <c r="F75" s="107">
        <v>706.18650793650795</v>
      </c>
    </row>
    <row r="76" spans="1:11" s="106" customFormat="1">
      <c r="A76" s="105"/>
      <c r="B76" s="106" t="s">
        <v>279</v>
      </c>
      <c r="C76" s="105"/>
      <c r="D76" s="110">
        <v>1240</v>
      </c>
      <c r="E76" s="108">
        <v>763135.7</v>
      </c>
      <c r="F76" s="107">
        <v>615.43201612903226</v>
      </c>
    </row>
    <row r="77" spans="1:11" s="106" customFormat="1">
      <c r="A77" s="105" t="s">
        <v>273</v>
      </c>
      <c r="B77" s="106" t="s">
        <v>2641</v>
      </c>
      <c r="C77" s="105"/>
      <c r="D77" s="105">
        <v>973</v>
      </c>
      <c r="E77" s="108">
        <v>598813.39</v>
      </c>
      <c r="F77" s="107">
        <v>615.42999999999995</v>
      </c>
      <c r="G77" s="105" t="s">
        <v>424</v>
      </c>
      <c r="H77" s="105" t="s">
        <v>425</v>
      </c>
    </row>
    <row r="78" spans="1:11" s="106" customFormat="1">
      <c r="A78" s="105"/>
      <c r="B78" s="106" t="s">
        <v>2642</v>
      </c>
      <c r="C78" s="105">
        <v>68</v>
      </c>
      <c r="D78" s="152">
        <v>267</v>
      </c>
      <c r="E78" s="107">
        <v>164322.31</v>
      </c>
      <c r="F78" s="107">
        <v>615.42999999999995</v>
      </c>
      <c r="G78" s="109">
        <f>E78/C78</f>
        <v>2416.5045588235294</v>
      </c>
      <c r="H78" s="106">
        <f>D78/C78</f>
        <v>3.9264705882352939</v>
      </c>
      <c r="I78" s="135">
        <f>F78*H78</f>
        <v>2416.4677941176469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1589</v>
      </c>
      <c r="B80" s="106" t="s">
        <v>1590</v>
      </c>
      <c r="C80" s="105">
        <v>175</v>
      </c>
      <c r="D80" s="105">
        <v>1240</v>
      </c>
      <c r="E80" s="107">
        <v>632413.98060970334</v>
      </c>
      <c r="F80" s="107">
        <v>510.01127468524464</v>
      </c>
    </row>
    <row r="81" spans="1:9" s="106" customFormat="1">
      <c r="A81" s="105" t="s">
        <v>1589</v>
      </c>
      <c r="B81" s="106" t="s">
        <v>1591</v>
      </c>
      <c r="C81" s="105">
        <v>47</v>
      </c>
      <c r="D81" s="105">
        <v>1128</v>
      </c>
      <c r="E81" s="108">
        <v>677764.71499999997</v>
      </c>
      <c r="F81" s="107">
        <f>E81/D81</f>
        <v>600.85524379432616</v>
      </c>
    </row>
    <row r="82" spans="1:9" s="106" customFormat="1">
      <c r="A82" s="105"/>
      <c r="B82" s="106" t="s">
        <v>1592</v>
      </c>
      <c r="C82" s="105"/>
      <c r="D82" s="110">
        <v>2368</v>
      </c>
      <c r="E82" s="108">
        <v>1310178.6956097032</v>
      </c>
      <c r="F82" s="109">
        <v>553.28492213247603</v>
      </c>
    </row>
    <row r="83" spans="1:9" s="106" customFormat="1">
      <c r="A83" s="105" t="s">
        <v>1593</v>
      </c>
      <c r="B83" s="106" t="s">
        <v>1594</v>
      </c>
      <c r="C83" s="105"/>
      <c r="D83" s="105">
        <v>1632</v>
      </c>
      <c r="E83" s="108">
        <v>902960.99292020092</v>
      </c>
      <c r="F83" s="109">
        <v>553.28492213247603</v>
      </c>
      <c r="G83" s="105" t="s">
        <v>424</v>
      </c>
      <c r="H83" s="105" t="s">
        <v>425</v>
      </c>
    </row>
    <row r="84" spans="1:9" s="106" customFormat="1">
      <c r="A84" s="105"/>
      <c r="B84" s="106" t="s">
        <v>1595</v>
      </c>
      <c r="C84" s="105">
        <v>126</v>
      </c>
      <c r="D84" s="105">
        <v>736</v>
      </c>
      <c r="E84" s="107">
        <v>407217.70268950227</v>
      </c>
      <c r="F84" s="109">
        <v>553.28492213247591</v>
      </c>
      <c r="G84" s="109">
        <v>3231.88652928176</v>
      </c>
      <c r="H84" s="106">
        <v>5.8412698412698409</v>
      </c>
      <c r="I84" s="135">
        <f>F84*H84</f>
        <v>3231.8865292817641</v>
      </c>
    </row>
    <row r="85" spans="1:9" s="12" customFormat="1">
      <c r="A85" s="112"/>
      <c r="B85" s="112"/>
      <c r="C85" s="112"/>
      <c r="D85" s="112"/>
      <c r="E85" s="130"/>
      <c r="F85" s="112"/>
      <c r="G85" s="112"/>
      <c r="H85" s="112"/>
    </row>
    <row r="86" spans="1:9" s="106" customFormat="1">
      <c r="A86" s="105" t="s">
        <v>1589</v>
      </c>
      <c r="B86" s="106" t="s">
        <v>1596</v>
      </c>
      <c r="C86" s="105">
        <v>195</v>
      </c>
      <c r="D86" s="105">
        <v>1726</v>
      </c>
      <c r="E86" s="107">
        <v>935781.88872114476</v>
      </c>
      <c r="F86" s="107">
        <v>542.16795406787071</v>
      </c>
    </row>
    <row r="87" spans="1:9" s="106" customFormat="1">
      <c r="A87" s="105" t="s">
        <v>1589</v>
      </c>
      <c r="B87" s="106" t="s">
        <v>1597</v>
      </c>
      <c r="C87" s="105">
        <v>63</v>
      </c>
      <c r="D87" s="105">
        <v>1512</v>
      </c>
      <c r="E87" s="108">
        <v>715637.23</v>
      </c>
      <c r="F87" s="107">
        <f>E87/D87</f>
        <v>473.30504629629627</v>
      </c>
    </row>
    <row r="88" spans="1:9" s="106" customFormat="1">
      <c r="A88" s="105"/>
      <c r="B88" s="106" t="s">
        <v>1592</v>
      </c>
      <c r="C88" s="105"/>
      <c r="D88" s="110">
        <v>3238</v>
      </c>
      <c r="E88" s="108">
        <v>1651419.1187211447</v>
      </c>
      <c r="F88" s="109">
        <v>510.01208113685755</v>
      </c>
    </row>
    <row r="89" spans="1:9" s="106" customFormat="1">
      <c r="A89" s="105" t="s">
        <v>1593</v>
      </c>
      <c r="B89" s="106" t="s">
        <v>1598</v>
      </c>
      <c r="C89" s="105"/>
      <c r="D89" s="105">
        <v>1998</v>
      </c>
      <c r="E89" s="108">
        <v>1019004.1381114414</v>
      </c>
      <c r="F89" s="109">
        <v>510.01208113685755</v>
      </c>
      <c r="G89" s="105" t="s">
        <v>424</v>
      </c>
      <c r="H89" s="105" t="s">
        <v>425</v>
      </c>
    </row>
    <row r="90" spans="1:9" s="106" customFormat="1">
      <c r="A90" s="105"/>
      <c r="B90" s="106" t="s">
        <v>338</v>
      </c>
      <c r="C90" s="105">
        <v>175</v>
      </c>
      <c r="D90" s="105">
        <v>1240</v>
      </c>
      <c r="E90" s="107">
        <v>632413.98060970334</v>
      </c>
      <c r="F90" s="109">
        <v>510.01127468524464</v>
      </c>
      <c r="G90" s="109">
        <v>3613.7941749125907</v>
      </c>
      <c r="H90" s="106">
        <v>7.0857142857142854</v>
      </c>
    </row>
    <row r="91" spans="1:9" s="106" customFormat="1">
      <c r="A91" s="112"/>
      <c r="B91" s="113"/>
      <c r="C91" s="112"/>
      <c r="D91" s="112"/>
      <c r="E91" s="130"/>
      <c r="F91" s="113"/>
      <c r="G91" s="113"/>
      <c r="H91" s="113"/>
    </row>
    <row r="92" spans="1:9">
      <c r="A92" s="12" t="s">
        <v>1589</v>
      </c>
      <c r="B92" s="13" t="s">
        <v>1599</v>
      </c>
      <c r="C92" s="12">
        <v>170</v>
      </c>
      <c r="D92" s="12">
        <v>1624</v>
      </c>
      <c r="E92" s="14">
        <v>1027499.8649529166</v>
      </c>
      <c r="F92" s="14">
        <v>632.69696117790431</v>
      </c>
    </row>
    <row r="93" spans="1:9">
      <c r="A93" s="12" t="s">
        <v>1589</v>
      </c>
      <c r="B93" s="13" t="s">
        <v>1600</v>
      </c>
      <c r="C93" s="105">
        <v>93</v>
      </c>
      <c r="D93" s="12">
        <v>2232</v>
      </c>
      <c r="E93" s="108">
        <v>1063102</v>
      </c>
      <c r="F93" s="16"/>
    </row>
    <row r="94" spans="1:9">
      <c r="B94" s="13" t="s">
        <v>1592</v>
      </c>
      <c r="C94" s="105"/>
      <c r="D94" s="48">
        <v>3856</v>
      </c>
      <c r="E94" s="15">
        <v>2090601.8649529167</v>
      </c>
      <c r="F94" s="16">
        <v>542.16853344214644</v>
      </c>
    </row>
    <row r="95" spans="1:9">
      <c r="A95" s="12" t="s">
        <v>1593</v>
      </c>
      <c r="B95" s="13" t="s">
        <v>2140</v>
      </c>
      <c r="C95" s="105"/>
      <c r="D95" s="105">
        <v>2130</v>
      </c>
      <c r="E95" s="108">
        <v>1154818.976231772</v>
      </c>
      <c r="F95" s="16">
        <v>542.16853344214644</v>
      </c>
      <c r="G95" s="12" t="s">
        <v>424</v>
      </c>
      <c r="H95" s="12" t="s">
        <v>425</v>
      </c>
    </row>
    <row r="96" spans="1:9">
      <c r="B96" s="13" t="s">
        <v>2965</v>
      </c>
      <c r="C96" s="105">
        <v>195</v>
      </c>
      <c r="D96" s="12">
        <v>1726</v>
      </c>
      <c r="E96" s="14">
        <v>935781.88872114476</v>
      </c>
      <c r="F96" s="16">
        <v>542.16795406787071</v>
      </c>
      <c r="G96" s="16">
        <v>4798.8814806212549</v>
      </c>
      <c r="H96" s="13">
        <v>8.8512820512820518</v>
      </c>
    </row>
    <row r="97" spans="1:8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2141</v>
      </c>
      <c r="C98" s="12">
        <v>157</v>
      </c>
      <c r="D98" s="12">
        <v>1321</v>
      </c>
      <c r="E98" s="14">
        <v>899990.00302943483</v>
      </c>
      <c r="F98" s="14">
        <v>681.29447617671065</v>
      </c>
    </row>
    <row r="99" spans="1:8">
      <c r="A99" s="12" t="s">
        <v>1589</v>
      </c>
      <c r="B99" s="13" t="s">
        <v>2142</v>
      </c>
      <c r="C99" s="12">
        <v>100</v>
      </c>
      <c r="D99" s="12">
        <v>2400</v>
      </c>
      <c r="E99" s="15">
        <v>1454275</v>
      </c>
      <c r="F99" s="16">
        <v>605.94791666666663</v>
      </c>
    </row>
    <row r="100" spans="1:8">
      <c r="B100" s="13" t="s">
        <v>1592</v>
      </c>
      <c r="D100" s="48">
        <v>3721</v>
      </c>
      <c r="E100" s="15">
        <v>2354265.0030294349</v>
      </c>
      <c r="F100" s="16">
        <v>632.69685649810128</v>
      </c>
    </row>
    <row r="101" spans="1:8">
      <c r="A101" s="12" t="s">
        <v>1593</v>
      </c>
      <c r="B101" s="13" t="s">
        <v>2143</v>
      </c>
      <c r="D101" s="12">
        <v>2097</v>
      </c>
      <c r="E101" s="15">
        <v>1326765.3080765184</v>
      </c>
      <c r="F101" s="16">
        <v>632.69685649810128</v>
      </c>
      <c r="G101" s="12" t="s">
        <v>424</v>
      </c>
      <c r="H101" s="12" t="s">
        <v>425</v>
      </c>
    </row>
    <row r="102" spans="1:8">
      <c r="B102" s="13" t="s">
        <v>2144</v>
      </c>
      <c r="C102" s="12">
        <v>170</v>
      </c>
      <c r="D102" s="12">
        <v>1624</v>
      </c>
      <c r="E102" s="14">
        <v>1027499.8649529166</v>
      </c>
      <c r="F102" s="16">
        <v>632.69696117790431</v>
      </c>
      <c r="G102" s="16">
        <v>6044.1168526642159</v>
      </c>
      <c r="H102" s="13">
        <v>9.552941176470588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2145</v>
      </c>
      <c r="C104" s="12">
        <v>138</v>
      </c>
      <c r="D104" s="12">
        <v>2447</v>
      </c>
      <c r="E104" s="14">
        <v>1431163</v>
      </c>
      <c r="F104" s="14">
        <v>584.86432366162649</v>
      </c>
    </row>
    <row r="105" spans="1:8">
      <c r="A105" s="12" t="s">
        <v>1589</v>
      </c>
      <c r="B105" s="13" t="s">
        <v>2146</v>
      </c>
      <c r="C105" s="12">
        <v>58</v>
      </c>
      <c r="D105" s="12">
        <v>1392</v>
      </c>
      <c r="E105" s="15">
        <v>1184326</v>
      </c>
      <c r="F105" s="16">
        <v>850.80890804597698</v>
      </c>
    </row>
    <row r="106" spans="1:8">
      <c r="B106" s="13" t="s">
        <v>1592</v>
      </c>
      <c r="D106" s="15">
        <v>3839</v>
      </c>
      <c r="E106" s="15">
        <v>2615489</v>
      </c>
      <c r="F106" s="16">
        <v>681.29434748632457</v>
      </c>
    </row>
    <row r="107" spans="1:8">
      <c r="A107" s="12" t="s">
        <v>1593</v>
      </c>
      <c r="B107" s="13" t="s">
        <v>2147</v>
      </c>
      <c r="D107" s="12">
        <v>2518</v>
      </c>
      <c r="E107" s="15">
        <v>1715499.1669705652</v>
      </c>
      <c r="F107" s="16">
        <v>681.29434748632457</v>
      </c>
      <c r="G107" s="12" t="s">
        <v>424</v>
      </c>
      <c r="H107" s="12" t="s">
        <v>425</v>
      </c>
    </row>
    <row r="108" spans="1:8">
      <c r="B108" s="13" t="s">
        <v>2148</v>
      </c>
      <c r="C108" s="12">
        <v>157</v>
      </c>
      <c r="D108" s="12">
        <v>1321</v>
      </c>
      <c r="E108" s="14">
        <v>899990.00302943483</v>
      </c>
      <c r="F108" s="16">
        <v>681.29447617671065</v>
      </c>
      <c r="G108" s="16">
        <v>5732.4204014613679</v>
      </c>
      <c r="H108" s="13">
        <v>8.4140127388535024</v>
      </c>
    </row>
    <row r="109" spans="1:8">
      <c r="A109" s="112"/>
      <c r="B109" s="113"/>
      <c r="C109" s="112"/>
      <c r="D109" s="112"/>
      <c r="E109" s="130"/>
      <c r="F109" s="113"/>
      <c r="G109" s="113"/>
      <c r="H109" s="113"/>
    </row>
    <row r="110" spans="1:8">
      <c r="A110" s="12" t="s">
        <v>1589</v>
      </c>
      <c r="B110" s="13" t="s">
        <v>2149</v>
      </c>
      <c r="C110" s="12">
        <v>40</v>
      </c>
      <c r="D110" s="12">
        <v>960</v>
      </c>
      <c r="E110" s="15">
        <v>473830</v>
      </c>
      <c r="F110" s="16">
        <v>493.57291666666669</v>
      </c>
    </row>
    <row r="111" spans="1:8">
      <c r="A111" s="12" t="s">
        <v>1589</v>
      </c>
      <c r="B111" s="13" t="s">
        <v>2150</v>
      </c>
      <c r="C111" s="12">
        <v>126</v>
      </c>
      <c r="D111" s="12">
        <v>2160</v>
      </c>
      <c r="E111" s="15">
        <v>1350946</v>
      </c>
      <c r="F111" s="16">
        <v>625.43796296296296</v>
      </c>
    </row>
    <row r="112" spans="1:8">
      <c r="B112" s="13" t="s">
        <v>1592</v>
      </c>
      <c r="D112" s="47">
        <v>3120</v>
      </c>
      <c r="E112" s="15">
        <v>1824776</v>
      </c>
      <c r="F112" s="16">
        <v>584.86410256410261</v>
      </c>
    </row>
    <row r="113" spans="1:8">
      <c r="A113" s="12" t="s">
        <v>1593</v>
      </c>
      <c r="B113" s="13" t="s">
        <v>2151</v>
      </c>
      <c r="C113" s="12">
        <v>40</v>
      </c>
      <c r="D113" s="12">
        <v>673</v>
      </c>
      <c r="E113" s="15">
        <v>393613</v>
      </c>
      <c r="F113" s="16">
        <v>584.86329866270432</v>
      </c>
      <c r="G113" s="12" t="s">
        <v>424</v>
      </c>
      <c r="H113" s="12" t="s">
        <v>425</v>
      </c>
    </row>
    <row r="114" spans="1:8">
      <c r="B114" s="13" t="s">
        <v>2152</v>
      </c>
      <c r="C114" s="12">
        <v>138</v>
      </c>
      <c r="D114" s="12">
        <v>2447</v>
      </c>
      <c r="E114" s="15">
        <v>1431163</v>
      </c>
      <c r="F114" s="16">
        <v>584.86432366162649</v>
      </c>
      <c r="G114" s="16">
        <v>10370.746376811594</v>
      </c>
      <c r="H114" s="13">
        <v>17.731884057971016</v>
      </c>
    </row>
    <row r="116" spans="1:8">
      <c r="A116" s="12" t="s">
        <v>1589</v>
      </c>
      <c r="B116" s="13" t="s">
        <v>2635</v>
      </c>
      <c r="C116" s="12">
        <v>126</v>
      </c>
      <c r="D116" s="12">
        <v>3024</v>
      </c>
      <c r="E116" s="15">
        <v>1848596</v>
      </c>
      <c r="F116" s="16">
        <v>611.30820105820101</v>
      </c>
    </row>
    <row r="117" spans="1:8">
      <c r="A117" s="12" t="s">
        <v>1593</v>
      </c>
      <c r="B117" s="13" t="s">
        <v>2636</v>
      </c>
      <c r="C117" s="12">
        <v>126</v>
      </c>
      <c r="D117" s="12">
        <v>864</v>
      </c>
      <c r="E117" s="15">
        <v>528170</v>
      </c>
      <c r="F117" s="16">
        <v>611.30787037037032</v>
      </c>
    </row>
    <row r="118" spans="1:8">
      <c r="A118" s="12" t="s">
        <v>2637</v>
      </c>
      <c r="B118" s="13" t="s">
        <v>2638</v>
      </c>
      <c r="C118" s="12">
        <v>126</v>
      </c>
      <c r="D118" s="12">
        <v>2160</v>
      </c>
      <c r="E118" s="15">
        <v>1320426</v>
      </c>
      <c r="F118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2" activePane="bottomLeft" state="frozen"/>
      <selection pane="bottomLeft" activeCell="Q116" sqref="Q109:Q116"/>
    </sheetView>
  </sheetViews>
  <sheetFormatPr defaultColWidth="9" defaultRowHeight="16.2"/>
  <cols>
    <col min="1" max="1" width="8.21875" style="583" customWidth="1"/>
    <col min="2" max="2" width="7.33203125" style="230" customWidth="1"/>
    <col min="3" max="3" width="17.77734375" style="186" customWidth="1"/>
    <col min="4" max="4" width="23.88671875" style="61" customWidth="1"/>
    <col min="5" max="5" width="12.6640625" style="234" bestFit="1" customWidth="1"/>
    <col min="6" max="6" width="12.6640625" style="186" bestFit="1" customWidth="1"/>
    <col min="7" max="7" width="5.44140625" style="186" customWidth="1"/>
    <col min="8" max="8" width="1.44140625" style="584" customWidth="1"/>
    <col min="9" max="9" width="6.44140625" style="186" customWidth="1"/>
    <col min="10" max="10" width="13.21875" style="186" customWidth="1"/>
    <col min="11" max="11" width="10.44140625" style="186" customWidth="1"/>
    <col min="12" max="12" width="2.44140625" style="186" customWidth="1"/>
    <col min="13" max="13" width="7.109375" style="186" customWidth="1"/>
    <col min="14" max="14" width="9.88671875" style="186" bestFit="1" customWidth="1"/>
    <col min="15" max="15" width="11.21875" style="186" customWidth="1"/>
    <col min="16" max="16" width="4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4953</v>
      </c>
      <c r="B2" s="576">
        <v>1111</v>
      </c>
      <c r="C2" t="s">
        <v>876</v>
      </c>
      <c r="D2" s="115" t="s">
        <v>4906</v>
      </c>
      <c r="E2" s="236">
        <v>52300</v>
      </c>
      <c r="F2" s="229"/>
      <c r="H2" s="584"/>
      <c r="I2" s="828" t="s">
        <v>5638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4953</v>
      </c>
      <c r="B3" s="576">
        <v>1112</v>
      </c>
      <c r="C3" s="61" t="s">
        <v>246</v>
      </c>
      <c r="D3" s="115" t="s">
        <v>4906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4953</v>
      </c>
      <c r="B4" s="576">
        <v>1112</v>
      </c>
      <c r="C4" s="166" t="s">
        <v>247</v>
      </c>
      <c r="D4" s="115" t="s">
        <v>4906</v>
      </c>
      <c r="E4" s="236">
        <v>55147</v>
      </c>
      <c r="F4" s="236"/>
      <c r="H4" s="584"/>
      <c r="I4" s="576">
        <v>1112</v>
      </c>
      <c r="J4" s="175" t="s">
        <v>4856</v>
      </c>
      <c r="K4" s="239">
        <f t="shared" si="0"/>
        <v>97144</v>
      </c>
      <c r="M4" s="578">
        <v>2131</v>
      </c>
      <c r="N4" s="300" t="s">
        <v>4888</v>
      </c>
      <c r="O4" s="239">
        <f t="shared" si="1"/>
        <v>0</v>
      </c>
    </row>
    <row r="5" spans="1:16" s="187" customFormat="1">
      <c r="A5" s="587" t="s">
        <v>4953</v>
      </c>
      <c r="B5" s="576">
        <v>1112</v>
      </c>
      <c r="C5" s="175" t="s">
        <v>4959</v>
      </c>
      <c r="D5" s="115" t="s">
        <v>4906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4953</v>
      </c>
      <c r="B6" s="576">
        <v>1121</v>
      </c>
      <c r="C6" s="61" t="s">
        <v>2918</v>
      </c>
      <c r="D6" s="115" t="s">
        <v>4906</v>
      </c>
      <c r="E6" s="236">
        <v>2241629</v>
      </c>
      <c r="F6" s="236"/>
      <c r="G6" s="187"/>
      <c r="I6" s="577">
        <v>1123</v>
      </c>
      <c r="J6" s="311" t="s">
        <v>3639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4953</v>
      </c>
      <c r="B7" s="577">
        <v>1123</v>
      </c>
      <c r="C7" s="311" t="s">
        <v>3639</v>
      </c>
      <c r="D7" s="115" t="s">
        <v>4906</v>
      </c>
      <c r="E7" s="236">
        <v>294795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759182.89</v>
      </c>
      <c r="L7" s="187"/>
      <c r="M7" s="578">
        <v>3110</v>
      </c>
      <c r="N7" s="311" t="s">
        <v>4858</v>
      </c>
      <c r="O7" s="239">
        <f t="shared" si="1"/>
        <v>5000000</v>
      </c>
    </row>
    <row r="8" spans="1:16">
      <c r="A8" s="587" t="s">
        <v>4953</v>
      </c>
      <c r="B8" s="578">
        <v>1130</v>
      </c>
      <c r="C8" s="300" t="s">
        <v>3890</v>
      </c>
      <c r="D8" s="115" t="s">
        <v>4906</v>
      </c>
      <c r="E8" s="236">
        <v>787357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8">
        <v>3430</v>
      </c>
      <c r="N8" s="311" t="s">
        <v>4859</v>
      </c>
      <c r="O8" s="239">
        <f t="shared" si="1"/>
        <v>-1572080</v>
      </c>
    </row>
    <row r="9" spans="1:16">
      <c r="A9" s="587" t="s">
        <v>4953</v>
      </c>
      <c r="B9" s="578">
        <v>1901</v>
      </c>
      <c r="C9" s="300" t="s">
        <v>4857</v>
      </c>
      <c r="D9" s="115" t="s">
        <v>4906</v>
      </c>
      <c r="E9" s="236">
        <v>30000</v>
      </c>
      <c r="F9" s="232"/>
      <c r="G9" s="233"/>
      <c r="I9" s="578">
        <v>1901</v>
      </c>
      <c r="J9" s="300" t="s">
        <v>4857</v>
      </c>
      <c r="K9" s="239">
        <f t="shared" si="0"/>
        <v>30000</v>
      </c>
      <c r="L9" s="187"/>
      <c r="M9" s="187"/>
      <c r="N9" s="311" t="s">
        <v>4862</v>
      </c>
      <c r="O9" s="239">
        <f>K35</f>
        <v>-817.10999999986961</v>
      </c>
    </row>
    <row r="10" spans="1:16">
      <c r="A10" s="587" t="s">
        <v>4953</v>
      </c>
      <c r="B10" s="578">
        <v>2123</v>
      </c>
      <c r="C10" s="300" t="s">
        <v>595</v>
      </c>
      <c r="D10" s="115" t="s">
        <v>4906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4953</v>
      </c>
      <c r="B11" s="578">
        <v>2194</v>
      </c>
      <c r="C11" s="311" t="s">
        <v>244</v>
      </c>
      <c r="D11" s="115" t="s">
        <v>4906</v>
      </c>
      <c r="E11" s="236"/>
      <c r="F11" s="236">
        <v>38571</v>
      </c>
    </row>
    <row r="12" spans="1:16">
      <c r="A12" s="587" t="s">
        <v>4953</v>
      </c>
      <c r="B12" s="578">
        <v>3110</v>
      </c>
      <c r="C12" s="311" t="s">
        <v>4883</v>
      </c>
      <c r="D12" s="115" t="s">
        <v>4906</v>
      </c>
      <c r="E12" s="236"/>
      <c r="F12" s="235">
        <v>5000000</v>
      </c>
      <c r="H12" s="828" t="s">
        <v>5639</v>
      </c>
      <c r="I12" s="828"/>
      <c r="J12" s="828"/>
      <c r="K12" s="828"/>
      <c r="M12" s="828" t="s">
        <v>5737</v>
      </c>
      <c r="N12" s="829"/>
      <c r="O12" s="829"/>
    </row>
    <row r="13" spans="1:16">
      <c r="A13" s="587" t="s">
        <v>4953</v>
      </c>
      <c r="B13" s="578">
        <v>3430</v>
      </c>
      <c r="C13" s="311" t="s">
        <v>4884</v>
      </c>
      <c r="D13" s="115" t="s">
        <v>4906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5738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4871</v>
      </c>
      <c r="K14" s="239">
        <f>-(SUMIF($B$2:$B$202,I14,$E$2:$E$202)-SUMIF($B$2:$B$202,I14,$F$2:$F$202))</f>
        <v>0</v>
      </c>
      <c r="M14" s="583" t="s">
        <v>5741</v>
      </c>
      <c r="N14" s="582" t="s">
        <v>5743</v>
      </c>
      <c r="O14" s="187">
        <v>0</v>
      </c>
    </row>
    <row r="15" spans="1:16">
      <c r="A15" s="587" t="s">
        <v>4893</v>
      </c>
      <c r="B15" s="576">
        <v>2131</v>
      </c>
      <c r="C15" s="310" t="s">
        <v>1308</v>
      </c>
      <c r="D15" t="s">
        <v>4956</v>
      </c>
      <c r="E15" s="172">
        <v>442260</v>
      </c>
      <c r="F15" s="162"/>
      <c r="G15" s="187"/>
      <c r="I15" s="583">
        <v>4203</v>
      </c>
      <c r="J15" s="582" t="s">
        <v>4872</v>
      </c>
      <c r="K15" s="239">
        <f>-(SUMIF($B$2:$B$202,I15,$E$2:$E$202)-SUMIF($B$2:$B$202,I15,$F$2:$F$202))</f>
        <v>0</v>
      </c>
      <c r="M15" s="583" t="s">
        <v>5742</v>
      </c>
      <c r="N15" s="582" t="s">
        <v>5739</v>
      </c>
      <c r="O15" s="187">
        <v>-184280</v>
      </c>
    </row>
    <row r="16" spans="1:16">
      <c r="A16" s="587" t="s">
        <v>4893</v>
      </c>
      <c r="B16" s="576">
        <v>4201</v>
      </c>
      <c r="C16" s="259" t="s">
        <v>337</v>
      </c>
      <c r="D16" t="s">
        <v>4956</v>
      </c>
      <c r="E16" s="161"/>
      <c r="F16" s="594">
        <f>E15</f>
        <v>442260</v>
      </c>
      <c r="G16" s="187"/>
      <c r="I16" s="583"/>
      <c r="J16" s="582" t="s">
        <v>4873</v>
      </c>
      <c r="K16" s="186">
        <f>K13-K14-K15</f>
        <v>2446105</v>
      </c>
      <c r="M16" s="583" t="s">
        <v>5741</v>
      </c>
      <c r="N16" s="582" t="s">
        <v>5744</v>
      </c>
      <c r="O16" s="649">
        <v>629800</v>
      </c>
    </row>
    <row r="17" spans="1:16">
      <c r="A17" s="587" t="s">
        <v>4893</v>
      </c>
      <c r="B17" s="576">
        <v>4201</v>
      </c>
      <c r="C17" s="313" t="s">
        <v>1309</v>
      </c>
      <c r="D17" t="s">
        <v>4957</v>
      </c>
      <c r="E17" s="172">
        <v>376740</v>
      </c>
      <c r="F17" s="162"/>
      <c r="G17" s="187"/>
      <c r="I17" s="583"/>
      <c r="J17" s="582" t="s">
        <v>4874</v>
      </c>
      <c r="K17" s="186">
        <f>O24</f>
        <v>218104.11</v>
      </c>
      <c r="M17" s="583" t="s">
        <v>5742</v>
      </c>
      <c r="N17" s="582" t="s">
        <v>5740</v>
      </c>
      <c r="O17" s="649">
        <v>0</v>
      </c>
    </row>
    <row r="18" spans="1:16">
      <c r="A18" s="587" t="s">
        <v>4893</v>
      </c>
      <c r="B18" s="577">
        <v>2131</v>
      </c>
      <c r="C18" s="560" t="s">
        <v>4954</v>
      </c>
      <c r="D18" t="s">
        <v>4957</v>
      </c>
      <c r="E18" s="161"/>
      <c r="F18" s="594">
        <f>E17</f>
        <v>376740</v>
      </c>
      <c r="G18" s="187"/>
      <c r="I18" s="583"/>
      <c r="J18" s="582" t="s">
        <v>4875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4893</v>
      </c>
      <c r="B19" s="578">
        <v>5901</v>
      </c>
      <c r="C19" s="592" t="s">
        <v>3896</v>
      </c>
      <c r="D19" s="166" t="s">
        <v>5682</v>
      </c>
      <c r="E19" s="108">
        <v>218104.11</v>
      </c>
      <c r="F19" s="106"/>
      <c r="G19" s="233"/>
      <c r="I19" s="583"/>
      <c r="J19" s="582" t="s">
        <v>4876</v>
      </c>
      <c r="K19" s="606">
        <f>K18/K$16</f>
        <v>0.91083616197996409</v>
      </c>
    </row>
    <row r="20" spans="1:16">
      <c r="A20" s="587" t="s">
        <v>4893</v>
      </c>
      <c r="B20" s="578">
        <v>1130</v>
      </c>
      <c r="C20" s="151" t="s">
        <v>3897</v>
      </c>
      <c r="D20" s="166" t="s">
        <v>5682</v>
      </c>
      <c r="E20" s="108"/>
      <c r="F20" s="595">
        <f>E19</f>
        <v>218104.11</v>
      </c>
      <c r="G20" s="233"/>
      <c r="I20" s="583"/>
      <c r="J20" s="582" t="s">
        <v>4870</v>
      </c>
      <c r="K20" s="186">
        <f>SUM(K22:K31)</f>
        <v>2229029</v>
      </c>
      <c r="M20" s="828" t="s">
        <v>5640</v>
      </c>
      <c r="N20" s="829"/>
      <c r="O20" s="829"/>
    </row>
    <row r="21" spans="1:16">
      <c r="A21" s="587" t="s">
        <v>4893</v>
      </c>
      <c r="B21" s="578">
        <v>1130</v>
      </c>
      <c r="C21" s="593" t="s">
        <v>3890</v>
      </c>
      <c r="D21" s="6" t="s">
        <v>3891</v>
      </c>
      <c r="E21" s="15">
        <v>0</v>
      </c>
      <c r="F21" s="13"/>
      <c r="I21" s="583"/>
      <c r="J21" s="582" t="s">
        <v>4877</v>
      </c>
      <c r="K21" s="606">
        <f>K20/K$16</f>
        <v>0.91125646691372608</v>
      </c>
      <c r="M21" s="583"/>
      <c r="N21" s="582" t="s">
        <v>4889</v>
      </c>
      <c r="O21" s="238">
        <f>E8</f>
        <v>787357</v>
      </c>
    </row>
    <row r="22" spans="1:16">
      <c r="A22" s="587" t="s">
        <v>4893</v>
      </c>
      <c r="B22" s="578">
        <v>1130</v>
      </c>
      <c r="C22" s="593" t="s">
        <v>3892</v>
      </c>
      <c r="D22" s="166" t="s">
        <v>5684</v>
      </c>
      <c r="E22" s="197">
        <v>189930</v>
      </c>
      <c r="F22" s="16"/>
      <c r="I22" s="583">
        <v>6201</v>
      </c>
      <c r="J22" s="582" t="s">
        <v>4863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4891</v>
      </c>
      <c r="O22" s="605">
        <v>189930</v>
      </c>
    </row>
    <row r="23" spans="1:16">
      <c r="A23" s="587" t="s">
        <v>4893</v>
      </c>
      <c r="B23" s="578">
        <v>1130</v>
      </c>
      <c r="C23" s="151" t="s">
        <v>3893</v>
      </c>
      <c r="D23" s="6" t="s">
        <v>3894</v>
      </c>
      <c r="E23" s="15"/>
      <c r="F23" s="141">
        <v>0</v>
      </c>
      <c r="I23" s="583">
        <v>6202</v>
      </c>
      <c r="J23" s="582" t="s">
        <v>2919</v>
      </c>
      <c r="K23" s="239">
        <f t="shared" si="2"/>
        <v>204000</v>
      </c>
      <c r="N23" s="582" t="s">
        <v>4890</v>
      </c>
      <c r="O23" s="605">
        <f>K7</f>
        <v>759182.89</v>
      </c>
    </row>
    <row r="24" spans="1:16">
      <c r="A24" s="587" t="s">
        <v>4893</v>
      </c>
      <c r="B24" s="578">
        <v>5201</v>
      </c>
      <c r="C24" s="195" t="s">
        <v>4955</v>
      </c>
      <c r="D24" s="6" t="s">
        <v>3895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4892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4864</v>
      </c>
      <c r="K25" s="239">
        <f t="shared" si="2"/>
        <v>6976</v>
      </c>
    </row>
    <row r="26" spans="1:16">
      <c r="A26" s="587" t="s">
        <v>4894</v>
      </c>
      <c r="B26" s="576">
        <v>1123</v>
      </c>
      <c r="C26" t="s">
        <v>3639</v>
      </c>
      <c r="D26" s="115" t="s">
        <v>4847</v>
      </c>
      <c r="E26" s="575">
        <f>F27+F28</f>
        <v>2100615</v>
      </c>
      <c r="F26" s="229"/>
      <c r="H26" s="580"/>
      <c r="I26" s="583">
        <v>6207</v>
      </c>
      <c r="J26" s="582" t="s">
        <v>4865</v>
      </c>
      <c r="K26" s="239">
        <f t="shared" si="2"/>
        <v>64396</v>
      </c>
      <c r="M26" s="828" t="s">
        <v>5735</v>
      </c>
      <c r="N26" s="828"/>
      <c r="O26" s="828"/>
    </row>
    <row r="27" spans="1:16">
      <c r="A27" s="587" t="s">
        <v>4894</v>
      </c>
      <c r="B27" s="576">
        <v>4201</v>
      </c>
      <c r="C27" s="175" t="s">
        <v>337</v>
      </c>
      <c r="D27" s="115" t="s">
        <v>4847</v>
      </c>
      <c r="E27" s="229"/>
      <c r="F27" s="236">
        <v>2000585</v>
      </c>
      <c r="I27" s="583">
        <v>6209</v>
      </c>
      <c r="J27" s="582" t="s">
        <v>4866</v>
      </c>
      <c r="K27" s="239">
        <f t="shared" si="2"/>
        <v>5191</v>
      </c>
      <c r="N27" s="582" t="s">
        <v>5736</v>
      </c>
      <c r="O27" s="649">
        <v>1625200</v>
      </c>
    </row>
    <row r="28" spans="1:16">
      <c r="A28" s="587" t="s">
        <v>4894</v>
      </c>
      <c r="B28" s="576">
        <v>2194</v>
      </c>
      <c r="C28" s="175" t="s">
        <v>244</v>
      </c>
      <c r="D28" s="115" t="s">
        <v>4847</v>
      </c>
      <c r="E28" s="229"/>
      <c r="F28" s="236">
        <v>100030</v>
      </c>
      <c r="I28" s="583">
        <v>6213</v>
      </c>
      <c r="J28" s="582" t="s">
        <v>4867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4894</v>
      </c>
      <c r="B29" s="578">
        <v>1121</v>
      </c>
      <c r="C29" s="61" t="s">
        <v>2918</v>
      </c>
      <c r="D29" s="115" t="s">
        <v>4848</v>
      </c>
      <c r="E29" s="235">
        <v>1086120</v>
      </c>
      <c r="F29" s="232"/>
      <c r="I29" s="583">
        <v>6214</v>
      </c>
      <c r="J29" s="582" t="s">
        <v>4868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4894</v>
      </c>
      <c r="B30" s="578">
        <v>1121</v>
      </c>
      <c r="C30" s="61" t="s">
        <v>2918</v>
      </c>
      <c r="D30" s="115" t="s">
        <v>4449</v>
      </c>
      <c r="E30" s="235">
        <v>401310</v>
      </c>
      <c r="F30" s="232"/>
      <c r="I30" s="583">
        <v>6219</v>
      </c>
      <c r="J30" s="582" t="s">
        <v>2921</v>
      </c>
      <c r="K30" s="239">
        <f t="shared" si="2"/>
        <v>86400</v>
      </c>
      <c r="N30" s="582" t="s">
        <v>4863</v>
      </c>
      <c r="O30" s="186">
        <f>SUM(O27:O29)</f>
        <v>1605000</v>
      </c>
      <c r="P30" s="581">
        <f>K22-O30</f>
        <v>0</v>
      </c>
    </row>
    <row r="31" spans="1:16">
      <c r="A31" s="587" t="s">
        <v>4894</v>
      </c>
      <c r="B31" s="578">
        <v>1121</v>
      </c>
      <c r="C31" s="61" t="s">
        <v>2918</v>
      </c>
      <c r="D31" s="115" t="s">
        <v>4854</v>
      </c>
      <c r="E31" s="235">
        <v>172620</v>
      </c>
      <c r="F31" s="232"/>
      <c r="I31" s="583"/>
      <c r="J31" s="582" t="s">
        <v>4869</v>
      </c>
      <c r="K31" s="239">
        <f>SUM(O33:O35)</f>
        <v>20194</v>
      </c>
    </row>
    <row r="32" spans="1:16">
      <c r="A32" s="587" t="s">
        <v>4894</v>
      </c>
      <c r="B32" s="578">
        <v>2131</v>
      </c>
      <c r="C32" s="61" t="s">
        <v>1308</v>
      </c>
      <c r="D32" s="115" t="s">
        <v>4849</v>
      </c>
      <c r="E32" s="235">
        <v>376740</v>
      </c>
      <c r="F32" s="232"/>
      <c r="J32" s="582" t="s">
        <v>4878</v>
      </c>
      <c r="K32" s="172">
        <f>K18-K20</f>
        <v>-1028.1099999998696</v>
      </c>
      <c r="M32" s="828" t="s">
        <v>5641</v>
      </c>
      <c r="N32" s="829"/>
      <c r="O32" s="829"/>
    </row>
    <row r="33" spans="1:15">
      <c r="A33" s="587" t="s">
        <v>4894</v>
      </c>
      <c r="B33" s="578">
        <v>2131</v>
      </c>
      <c r="C33" s="240" t="s">
        <v>423</v>
      </c>
      <c r="D33" s="115" t="s">
        <v>4850</v>
      </c>
      <c r="E33" s="232"/>
      <c r="F33" s="232">
        <v>442260</v>
      </c>
      <c r="J33" s="582" t="s">
        <v>4882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4894</v>
      </c>
      <c r="B34" s="576">
        <v>1123</v>
      </c>
      <c r="C34" s="240" t="s">
        <v>242</v>
      </c>
      <c r="D34" s="115" t="s">
        <v>4855</v>
      </c>
      <c r="E34" s="232"/>
      <c r="F34" s="574">
        <f>E31</f>
        <v>172620</v>
      </c>
      <c r="I34" s="583">
        <v>7101</v>
      </c>
      <c r="J34" s="582" t="s">
        <v>4879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4894</v>
      </c>
      <c r="B35" s="576">
        <v>1123</v>
      </c>
      <c r="C35" s="240" t="s">
        <v>242</v>
      </c>
      <c r="D35" s="115" t="s">
        <v>4852</v>
      </c>
      <c r="E35" s="232"/>
      <c r="F35" s="235">
        <v>1225350</v>
      </c>
      <c r="J35" s="582" t="s">
        <v>4880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4894</v>
      </c>
      <c r="B36" s="576">
        <v>1123</v>
      </c>
      <c r="C36" s="240" t="s">
        <v>242</v>
      </c>
      <c r="D36" s="115" t="s">
        <v>4853</v>
      </c>
      <c r="E36" s="232"/>
      <c r="F36" s="235">
        <v>196560</v>
      </c>
      <c r="J36" s="582" t="s">
        <v>4881</v>
      </c>
      <c r="K36" s="606">
        <f>K35/(K$16+K$34)</f>
        <v>-3.3401653752003816E-4</v>
      </c>
    </row>
    <row r="37" spans="1:15">
      <c r="A37" s="587" t="s">
        <v>4894</v>
      </c>
      <c r="B37" s="577" t="s">
        <v>4860</v>
      </c>
      <c r="C37" s="61" t="s">
        <v>246</v>
      </c>
      <c r="D37" s="299" t="s">
        <v>4851</v>
      </c>
      <c r="E37" s="236">
        <v>1964760</v>
      </c>
      <c r="F37" s="187"/>
    </row>
    <row r="38" spans="1:15">
      <c r="A38" s="587" t="s">
        <v>4894</v>
      </c>
      <c r="B38" s="577" t="s">
        <v>4861</v>
      </c>
      <c r="C38" s="231" t="s">
        <v>243</v>
      </c>
      <c r="D38" s="299" t="s">
        <v>4851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4895</v>
      </c>
      <c r="B40" s="578">
        <v>1112</v>
      </c>
      <c r="C40" s="61" t="s">
        <v>246</v>
      </c>
      <c r="D40" s="299" t="s">
        <v>4907</v>
      </c>
      <c r="E40" s="236">
        <v>567175</v>
      </c>
      <c r="F40" s="187"/>
    </row>
    <row r="41" spans="1:15">
      <c r="A41" s="587" t="s">
        <v>4895</v>
      </c>
      <c r="B41" s="577">
        <v>1112</v>
      </c>
      <c r="C41" s="61" t="s">
        <v>247</v>
      </c>
      <c r="D41" s="299" t="s">
        <v>4907</v>
      </c>
      <c r="E41" s="236">
        <v>52920</v>
      </c>
      <c r="F41" s="236"/>
      <c r="M41" s="578"/>
      <c r="N41" s="61"/>
    </row>
    <row r="42" spans="1:15">
      <c r="A42" s="587" t="s">
        <v>4895</v>
      </c>
      <c r="B42" s="578">
        <v>6230</v>
      </c>
      <c r="C42" s="61" t="s">
        <v>1221</v>
      </c>
      <c r="D42" s="299" t="s">
        <v>4967</v>
      </c>
      <c r="E42" s="236">
        <v>165</v>
      </c>
      <c r="F42" s="187"/>
      <c r="M42" s="579"/>
      <c r="N42" s="220"/>
    </row>
    <row r="43" spans="1:15">
      <c r="A43" s="587" t="s">
        <v>4895</v>
      </c>
      <c r="B43" s="578">
        <v>6230</v>
      </c>
      <c r="C43" s="61" t="s">
        <v>1221</v>
      </c>
      <c r="D43" s="299" t="s">
        <v>4968</v>
      </c>
      <c r="E43" s="236">
        <v>65</v>
      </c>
      <c r="F43" s="187"/>
      <c r="M43" s="578"/>
      <c r="N43" s="61"/>
    </row>
    <row r="44" spans="1:15">
      <c r="A44" s="587" t="s">
        <v>4895</v>
      </c>
      <c r="B44" s="578">
        <v>1123</v>
      </c>
      <c r="C44" s="240" t="s">
        <v>242</v>
      </c>
      <c r="D44" s="299" t="s">
        <v>4907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4896</v>
      </c>
      <c r="B46" s="579">
        <v>6202</v>
      </c>
      <c r="C46" s="220" t="s">
        <v>2919</v>
      </c>
      <c r="D46" s="300" t="s">
        <v>4908</v>
      </c>
      <c r="E46" s="236">
        <f>17000*12</f>
        <v>204000</v>
      </c>
      <c r="F46" s="187"/>
    </row>
    <row r="47" spans="1:15">
      <c r="A47" s="587" t="s">
        <v>4896</v>
      </c>
      <c r="B47" s="578">
        <v>6230</v>
      </c>
      <c r="C47" s="61" t="s">
        <v>1221</v>
      </c>
      <c r="D47" s="582" t="s">
        <v>4909</v>
      </c>
      <c r="E47" s="236">
        <f>15*12</f>
        <v>180</v>
      </c>
    </row>
    <row r="48" spans="1:15">
      <c r="A48" s="587" t="s">
        <v>4896</v>
      </c>
      <c r="B48" s="578">
        <v>1112</v>
      </c>
      <c r="C48" s="61" t="s">
        <v>251</v>
      </c>
      <c r="D48" s="300" t="s">
        <v>4908</v>
      </c>
      <c r="E48" s="229"/>
      <c r="F48" s="588">
        <v>204180</v>
      </c>
    </row>
    <row r="49" spans="1:7">
      <c r="A49" s="587" t="s">
        <v>4896</v>
      </c>
      <c r="B49" s="578">
        <v>1112</v>
      </c>
      <c r="C49" s="61" t="s">
        <v>246</v>
      </c>
      <c r="D49" s="61" t="s">
        <v>2787</v>
      </c>
      <c r="E49" s="236">
        <v>129</v>
      </c>
      <c r="F49" s="187"/>
    </row>
    <row r="50" spans="1:7">
      <c r="A50" s="587" t="s">
        <v>4896</v>
      </c>
      <c r="B50" s="578">
        <v>7101</v>
      </c>
      <c r="C50" s="186" t="s">
        <v>2788</v>
      </c>
      <c r="D50" s="61" t="s">
        <v>2787</v>
      </c>
      <c r="E50" s="229"/>
      <c r="F50" s="588">
        <f>E49</f>
        <v>129</v>
      </c>
    </row>
    <row r="51" spans="1:7">
      <c r="A51" s="587" t="s">
        <v>4896</v>
      </c>
      <c r="B51" s="578">
        <v>1112</v>
      </c>
      <c r="C51" s="61" t="s">
        <v>246</v>
      </c>
      <c r="D51" s="61" t="s">
        <v>2789</v>
      </c>
      <c r="E51" s="236">
        <v>54</v>
      </c>
      <c r="F51" s="187"/>
    </row>
    <row r="52" spans="1:7">
      <c r="A52" s="587" t="s">
        <v>4896</v>
      </c>
      <c r="B52" s="578">
        <v>7101</v>
      </c>
      <c r="C52" s="186" t="s">
        <v>2788</v>
      </c>
      <c r="D52" s="61" t="s">
        <v>2789</v>
      </c>
      <c r="E52" s="229"/>
      <c r="F52" s="588">
        <f>E51</f>
        <v>54</v>
      </c>
    </row>
    <row r="53" spans="1:7">
      <c r="A53" s="587" t="s">
        <v>4896</v>
      </c>
      <c r="B53" s="579">
        <v>6214</v>
      </c>
      <c r="C53" s="220" t="s">
        <v>2790</v>
      </c>
      <c r="D53" s="299" t="s">
        <v>4910</v>
      </c>
      <c r="E53" s="236">
        <v>63974</v>
      </c>
      <c r="F53" s="187"/>
    </row>
    <row r="54" spans="1:7">
      <c r="A54" s="587" t="s">
        <v>4896</v>
      </c>
      <c r="B54" s="579">
        <v>6214</v>
      </c>
      <c r="C54" s="220" t="s">
        <v>2790</v>
      </c>
      <c r="D54" s="299" t="s">
        <v>4946</v>
      </c>
      <c r="E54" s="236">
        <v>40182</v>
      </c>
      <c r="F54" s="187"/>
    </row>
    <row r="55" spans="1:7">
      <c r="A55" s="587" t="s">
        <v>4896</v>
      </c>
      <c r="B55" s="578">
        <v>1112</v>
      </c>
      <c r="C55" s="220" t="s">
        <v>251</v>
      </c>
      <c r="D55" s="299" t="s">
        <v>4910</v>
      </c>
      <c r="E55" s="229"/>
      <c r="F55" s="588">
        <f>SUM(E53:E54)</f>
        <v>104156</v>
      </c>
    </row>
    <row r="56" spans="1:7">
      <c r="A56" s="587" t="s">
        <v>4896</v>
      </c>
      <c r="B56" s="579">
        <v>6214</v>
      </c>
      <c r="C56" s="220" t="s">
        <v>2791</v>
      </c>
      <c r="D56" s="300" t="s">
        <v>4911</v>
      </c>
      <c r="E56" s="236">
        <v>68694</v>
      </c>
      <c r="F56" s="187"/>
    </row>
    <row r="57" spans="1:7">
      <c r="A57" s="587" t="s">
        <v>4896</v>
      </c>
      <c r="B57" s="578">
        <v>1112</v>
      </c>
      <c r="C57" s="61" t="s">
        <v>251</v>
      </c>
      <c r="D57" s="300" t="s">
        <v>4911</v>
      </c>
      <c r="E57" s="229"/>
      <c r="F57" s="588">
        <f>E56</f>
        <v>68694</v>
      </c>
    </row>
    <row r="58" spans="1:7">
      <c r="A58" s="587" t="s">
        <v>4896</v>
      </c>
      <c r="B58" s="579">
        <v>6214</v>
      </c>
      <c r="C58" s="220" t="s">
        <v>2792</v>
      </c>
      <c r="D58" s="300" t="s">
        <v>4912</v>
      </c>
      <c r="E58" s="236">
        <v>49104</v>
      </c>
      <c r="F58" s="187"/>
    </row>
    <row r="59" spans="1:7">
      <c r="A59" s="587" t="s">
        <v>4896</v>
      </c>
      <c r="B59" s="578">
        <v>1112</v>
      </c>
      <c r="C59" s="61" t="s">
        <v>251</v>
      </c>
      <c r="D59" s="300" t="s">
        <v>4912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4897</v>
      </c>
      <c r="B61" s="577">
        <v>1112</v>
      </c>
      <c r="C61" s="61" t="s">
        <v>247</v>
      </c>
      <c r="D61" s="61" t="s">
        <v>3757</v>
      </c>
      <c r="E61" s="236">
        <f>18+10</f>
        <v>28</v>
      </c>
      <c r="F61" s="187"/>
    </row>
    <row r="62" spans="1:7">
      <c r="A62" s="587" t="s">
        <v>4897</v>
      </c>
      <c r="B62" s="578">
        <v>7101</v>
      </c>
      <c r="C62" s="186" t="s">
        <v>2788</v>
      </c>
      <c r="D62" s="61" t="s">
        <v>3757</v>
      </c>
      <c r="E62" s="229"/>
      <c r="F62" s="588">
        <f>E61</f>
        <v>28</v>
      </c>
    </row>
    <row r="63" spans="1:7">
      <c r="A63" s="587" t="s">
        <v>4897</v>
      </c>
      <c r="B63" s="579">
        <v>6207</v>
      </c>
      <c r="C63" s="134" t="s">
        <v>1215</v>
      </c>
      <c r="D63" s="134" t="s">
        <v>4913</v>
      </c>
      <c r="E63" s="239">
        <v>59169</v>
      </c>
      <c r="F63" s="236"/>
    </row>
    <row r="64" spans="1:7">
      <c r="A64" s="587" t="s">
        <v>4897</v>
      </c>
      <c r="B64" s="579">
        <v>1194</v>
      </c>
      <c r="C64" s="134" t="s">
        <v>3799</v>
      </c>
      <c r="D64" s="134" t="s">
        <v>4913</v>
      </c>
      <c r="E64" s="236">
        <v>2961</v>
      </c>
      <c r="F64" s="236"/>
    </row>
    <row r="65" spans="1:7">
      <c r="A65" s="587" t="s">
        <v>4897</v>
      </c>
      <c r="B65" s="578">
        <v>1112</v>
      </c>
      <c r="C65" s="61" t="s">
        <v>251</v>
      </c>
      <c r="D65" s="134" t="s">
        <v>4913</v>
      </c>
      <c r="E65" s="237"/>
      <c r="F65" s="239">
        <v>62130</v>
      </c>
    </row>
    <row r="66" spans="1:7">
      <c r="A66" s="587" t="s">
        <v>4897</v>
      </c>
      <c r="B66" s="579">
        <v>6213</v>
      </c>
      <c r="C66" s="134" t="s">
        <v>877</v>
      </c>
      <c r="D66" s="134" t="s">
        <v>4914</v>
      </c>
      <c r="E66" s="239">
        <v>12775</v>
      </c>
      <c r="F66" s="236"/>
    </row>
    <row r="67" spans="1:7">
      <c r="A67" s="587" t="s">
        <v>4897</v>
      </c>
      <c r="B67" s="579">
        <v>1194</v>
      </c>
      <c r="C67" s="134" t="s">
        <v>3799</v>
      </c>
      <c r="D67" s="134" t="s">
        <v>4914</v>
      </c>
      <c r="E67" s="236">
        <v>639</v>
      </c>
      <c r="F67" s="236"/>
    </row>
    <row r="68" spans="1:7">
      <c r="A68" s="587" t="s">
        <v>4897</v>
      </c>
      <c r="B68" s="578">
        <v>1112</v>
      </c>
      <c r="C68" s="61" t="s">
        <v>251</v>
      </c>
      <c r="D68" s="134" t="s">
        <v>4914</v>
      </c>
      <c r="E68" s="237"/>
      <c r="F68" s="233">
        <v>13414</v>
      </c>
    </row>
    <row r="69" spans="1:7">
      <c r="A69" s="587" t="s">
        <v>4897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4897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4898</v>
      </c>
      <c r="B72" s="579">
        <v>6201</v>
      </c>
      <c r="C72" s="134" t="s">
        <v>2920</v>
      </c>
      <c r="D72" s="134" t="s">
        <v>4921</v>
      </c>
      <c r="E72" s="239">
        <v>1625200</v>
      </c>
      <c r="F72" s="236"/>
    </row>
    <row r="73" spans="1:7">
      <c r="A73" s="587" t="s">
        <v>4898</v>
      </c>
      <c r="B73" s="579">
        <v>6201</v>
      </c>
      <c r="C73" s="134" t="s">
        <v>2920</v>
      </c>
      <c r="D73" s="554" t="s">
        <v>4915</v>
      </c>
      <c r="E73" s="239">
        <v>179900</v>
      </c>
      <c r="F73" s="236"/>
    </row>
    <row r="74" spans="1:7">
      <c r="A74" s="587" t="s">
        <v>4898</v>
      </c>
      <c r="B74" s="579">
        <v>6201</v>
      </c>
      <c r="C74" s="134" t="s">
        <v>605</v>
      </c>
      <c r="D74" s="554" t="s">
        <v>4916</v>
      </c>
      <c r="E74" s="239"/>
      <c r="F74" s="239">
        <v>200100</v>
      </c>
    </row>
    <row r="75" spans="1:7">
      <c r="A75" s="587" t="s">
        <v>4898</v>
      </c>
      <c r="B75" s="578">
        <v>2123</v>
      </c>
      <c r="C75" s="61" t="s">
        <v>595</v>
      </c>
      <c r="D75" s="134" t="s">
        <v>4917</v>
      </c>
      <c r="E75" s="237"/>
      <c r="F75" s="589">
        <f>E72+E73-F74</f>
        <v>1605000</v>
      </c>
    </row>
    <row r="76" spans="1:7">
      <c r="A76" s="587" t="s">
        <v>4898</v>
      </c>
      <c r="B76" s="579">
        <v>6219</v>
      </c>
      <c r="C76" s="134" t="s">
        <v>2921</v>
      </c>
      <c r="D76" s="134" t="s">
        <v>4918</v>
      </c>
      <c r="E76" s="236">
        <v>43200</v>
      </c>
      <c r="F76" s="236"/>
    </row>
    <row r="77" spans="1:7">
      <c r="A77" s="587" t="s">
        <v>4898</v>
      </c>
      <c r="B77" s="578">
        <v>2123</v>
      </c>
      <c r="C77" s="61" t="s">
        <v>595</v>
      </c>
      <c r="D77" s="134" t="s">
        <v>4918</v>
      </c>
      <c r="F77" s="588">
        <f>E76</f>
        <v>43200</v>
      </c>
    </row>
    <row r="78" spans="1:7">
      <c r="A78" s="587" t="s">
        <v>4898</v>
      </c>
      <c r="B78" s="579">
        <v>6219</v>
      </c>
      <c r="C78" s="134" t="s">
        <v>2921</v>
      </c>
      <c r="D78" s="134" t="s">
        <v>4919</v>
      </c>
      <c r="E78" s="236">
        <f>1800*12*2</f>
        <v>43200</v>
      </c>
      <c r="F78" s="236"/>
    </row>
    <row r="79" spans="1:7">
      <c r="A79" s="587" t="s">
        <v>4898</v>
      </c>
      <c r="B79" s="578">
        <v>2123</v>
      </c>
      <c r="C79" s="61" t="s">
        <v>595</v>
      </c>
      <c r="D79" s="134" t="s">
        <v>4919</v>
      </c>
      <c r="E79" s="237"/>
      <c r="F79" s="588">
        <f>E78</f>
        <v>43200</v>
      </c>
    </row>
    <row r="80" spans="1:7">
      <c r="A80" s="587" t="s">
        <v>4898</v>
      </c>
      <c r="B80" s="578">
        <v>2123</v>
      </c>
      <c r="C80" s="61" t="s">
        <v>1214</v>
      </c>
      <c r="D80" s="134" t="s">
        <v>4920</v>
      </c>
      <c r="E80" s="236">
        <v>1279528</v>
      </c>
      <c r="F80" s="233"/>
    </row>
    <row r="81" spans="1:7">
      <c r="A81" s="587" t="s">
        <v>4898</v>
      </c>
      <c r="B81" s="578">
        <v>1112</v>
      </c>
      <c r="C81" s="61" t="s">
        <v>251</v>
      </c>
      <c r="D81" s="134" t="s">
        <v>4920</v>
      </c>
      <c r="E81" s="237"/>
      <c r="F81" s="589">
        <f>E80</f>
        <v>1279528</v>
      </c>
    </row>
    <row r="82" spans="1:7">
      <c r="A82" s="587" t="s">
        <v>4898</v>
      </c>
      <c r="B82" s="578">
        <v>2123</v>
      </c>
      <c r="C82" s="61" t="s">
        <v>1214</v>
      </c>
      <c r="D82" s="134" t="s">
        <v>4952</v>
      </c>
      <c r="E82" s="236">
        <v>30000</v>
      </c>
      <c r="F82" s="233"/>
    </row>
    <row r="83" spans="1:7">
      <c r="A83" s="587" t="s">
        <v>4898</v>
      </c>
      <c r="B83" s="578">
        <v>1112</v>
      </c>
      <c r="C83" s="166" t="s">
        <v>4460</v>
      </c>
      <c r="D83" s="134" t="s">
        <v>4952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4899</v>
      </c>
      <c r="B85" s="578">
        <v>2194</v>
      </c>
      <c r="C85" s="61" t="s">
        <v>1216</v>
      </c>
      <c r="D85" s="245" t="s">
        <v>4977</v>
      </c>
      <c r="E85" s="236">
        <v>13093</v>
      </c>
      <c r="F85" s="232"/>
    </row>
    <row r="86" spans="1:7">
      <c r="A86" s="587" t="s">
        <v>4899</v>
      </c>
      <c r="B86" s="579">
        <v>1194</v>
      </c>
      <c r="C86" s="300" t="s">
        <v>3799</v>
      </c>
      <c r="D86" s="245" t="s">
        <v>4976</v>
      </c>
      <c r="E86" s="232">
        <v>48</v>
      </c>
      <c r="F86" s="232"/>
    </row>
    <row r="87" spans="1:7">
      <c r="A87" s="587" t="s">
        <v>4899</v>
      </c>
      <c r="B87" s="579">
        <v>1194</v>
      </c>
      <c r="C87" s="61" t="s">
        <v>596</v>
      </c>
      <c r="D87" s="245" t="s">
        <v>4922</v>
      </c>
      <c r="E87" s="236"/>
      <c r="F87" s="232">
        <v>13141</v>
      </c>
    </row>
    <row r="88" spans="1:7">
      <c r="A88" s="587" t="s">
        <v>4899</v>
      </c>
      <c r="B88" s="577">
        <v>2194</v>
      </c>
      <c r="C88" s="300" t="s">
        <v>1216</v>
      </c>
      <c r="D88" s="300" t="s">
        <v>4951</v>
      </c>
      <c r="E88" s="233">
        <v>66355</v>
      </c>
      <c r="F88" s="187"/>
    </row>
    <row r="89" spans="1:7">
      <c r="A89" s="587" t="s">
        <v>4899</v>
      </c>
      <c r="B89" s="578">
        <v>1112</v>
      </c>
      <c r="C89" s="61" t="s">
        <v>251</v>
      </c>
      <c r="D89" s="300" t="s">
        <v>4951</v>
      </c>
      <c r="E89" s="229"/>
      <c r="F89" s="588">
        <f>E88</f>
        <v>66355</v>
      </c>
    </row>
    <row r="90" spans="1:7">
      <c r="A90" s="587" t="s">
        <v>4899</v>
      </c>
      <c r="B90" s="577">
        <v>2194</v>
      </c>
      <c r="C90" s="300" t="s">
        <v>1216</v>
      </c>
      <c r="D90" s="300" t="s">
        <v>4950</v>
      </c>
      <c r="E90" s="233">
        <v>38571</v>
      </c>
      <c r="F90" s="187"/>
    </row>
    <row r="91" spans="1:7">
      <c r="A91" s="587" t="s">
        <v>4899</v>
      </c>
      <c r="B91" s="578">
        <v>1112</v>
      </c>
      <c r="C91" s="166" t="s">
        <v>4460</v>
      </c>
      <c r="D91" s="300" t="s">
        <v>4950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4900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4900</v>
      </c>
      <c r="B94" s="579">
        <v>6203</v>
      </c>
      <c r="C94" s="61" t="s">
        <v>1223</v>
      </c>
      <c r="D94" s="134" t="s">
        <v>2616</v>
      </c>
      <c r="E94" s="236">
        <v>945</v>
      </c>
      <c r="F94" s="239"/>
    </row>
    <row r="95" spans="1:7">
      <c r="A95" s="587" t="s">
        <v>4900</v>
      </c>
      <c r="B95" s="579">
        <v>6213</v>
      </c>
      <c r="C95" s="61" t="s">
        <v>1217</v>
      </c>
      <c r="D95" s="244" t="s">
        <v>4923</v>
      </c>
      <c r="E95" s="236">
        <v>972</v>
      </c>
      <c r="F95" s="233"/>
    </row>
    <row r="96" spans="1:7">
      <c r="A96" s="587" t="s">
        <v>4900</v>
      </c>
      <c r="B96" s="579">
        <v>1194</v>
      </c>
      <c r="C96" s="61" t="s">
        <v>3799</v>
      </c>
      <c r="D96" s="134" t="s">
        <v>4924</v>
      </c>
      <c r="E96" s="236">
        <v>49</v>
      </c>
      <c r="F96" s="239"/>
    </row>
    <row r="97" spans="1:7">
      <c r="A97" s="587" t="s">
        <v>4900</v>
      </c>
      <c r="B97" s="579">
        <v>6213</v>
      </c>
      <c r="C97" s="61" t="s">
        <v>1217</v>
      </c>
      <c r="D97" s="134" t="s">
        <v>4925</v>
      </c>
      <c r="E97" s="236">
        <v>226</v>
      </c>
      <c r="F97" s="236"/>
    </row>
    <row r="98" spans="1:7">
      <c r="A98" s="587" t="s">
        <v>4900</v>
      </c>
      <c r="B98" s="578">
        <v>6232</v>
      </c>
      <c r="C98" s="61" t="s">
        <v>1218</v>
      </c>
      <c r="D98" s="245" t="s">
        <v>4922</v>
      </c>
      <c r="E98" s="237">
        <v>14460</v>
      </c>
      <c r="F98" s="233"/>
    </row>
    <row r="99" spans="1:7">
      <c r="A99" s="587" t="s">
        <v>4900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4900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4900</v>
      </c>
      <c r="B101" s="579">
        <v>6215</v>
      </c>
      <c r="C101" s="61" t="s">
        <v>1220</v>
      </c>
      <c r="D101" s="244" t="s">
        <v>4926</v>
      </c>
      <c r="E101" s="237">
        <v>2470</v>
      </c>
      <c r="F101" s="233"/>
    </row>
    <row r="102" spans="1:7">
      <c r="A102" s="587" t="s">
        <v>4900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4901</v>
      </c>
      <c r="B104" s="579">
        <v>5201</v>
      </c>
      <c r="C104" s="134" t="s">
        <v>1219</v>
      </c>
      <c r="D104" s="134" t="s">
        <v>4927</v>
      </c>
      <c r="E104" s="236">
        <v>189930</v>
      </c>
      <c r="F104" s="236"/>
    </row>
    <row r="105" spans="1:7">
      <c r="A105" s="587" t="s">
        <v>4901</v>
      </c>
      <c r="B105" s="579">
        <v>1194</v>
      </c>
      <c r="C105" s="61" t="s">
        <v>3799</v>
      </c>
      <c r="D105" s="134" t="s">
        <v>4927</v>
      </c>
      <c r="E105" s="236">
        <v>9496</v>
      </c>
      <c r="F105" s="239"/>
    </row>
    <row r="106" spans="1:7">
      <c r="A106" s="587" t="s">
        <v>4901</v>
      </c>
      <c r="B106" s="579">
        <v>6209</v>
      </c>
      <c r="C106" s="220" t="s">
        <v>597</v>
      </c>
      <c r="D106" s="244" t="s">
        <v>4934</v>
      </c>
      <c r="E106" s="236">
        <v>4768</v>
      </c>
      <c r="F106" s="232"/>
    </row>
    <row r="107" spans="1:7">
      <c r="A107" s="587" t="s">
        <v>4901</v>
      </c>
      <c r="B107" s="579">
        <v>6209</v>
      </c>
      <c r="C107" s="220" t="s">
        <v>597</v>
      </c>
      <c r="D107" s="407" t="s">
        <v>4975</v>
      </c>
      <c r="E107" s="236">
        <v>423</v>
      </c>
      <c r="F107" s="237"/>
    </row>
    <row r="108" spans="1:7">
      <c r="A108" s="587" t="s">
        <v>4901</v>
      </c>
      <c r="B108" s="579">
        <v>6215</v>
      </c>
      <c r="C108" s="61" t="s">
        <v>1220</v>
      </c>
      <c r="D108" s="244" t="s">
        <v>4935</v>
      </c>
      <c r="E108" s="236">
        <v>2177</v>
      </c>
      <c r="F108" s="233"/>
    </row>
    <row r="109" spans="1:7">
      <c r="A109" s="587" t="s">
        <v>4901</v>
      </c>
      <c r="B109" s="579">
        <v>1194</v>
      </c>
      <c r="C109" s="61" t="s">
        <v>3799</v>
      </c>
      <c r="D109" s="244" t="s">
        <v>4935</v>
      </c>
      <c r="E109" s="236">
        <v>108</v>
      </c>
      <c r="F109" s="237"/>
    </row>
    <row r="110" spans="1:7">
      <c r="A110" s="587" t="s">
        <v>4901</v>
      </c>
      <c r="B110" s="579">
        <v>6207</v>
      </c>
      <c r="C110" s="61" t="s">
        <v>1215</v>
      </c>
      <c r="D110" s="244" t="s">
        <v>2613</v>
      </c>
      <c r="E110" s="236">
        <v>3000</v>
      </c>
      <c r="F110" s="233"/>
    </row>
    <row r="111" spans="1:7">
      <c r="A111" s="587" t="s">
        <v>4901</v>
      </c>
      <c r="B111" s="578">
        <v>2123</v>
      </c>
      <c r="C111" s="166" t="s">
        <v>4456</v>
      </c>
      <c r="D111" s="244" t="s">
        <v>4928</v>
      </c>
      <c r="E111" s="239">
        <v>3400</v>
      </c>
      <c r="F111" s="239"/>
    </row>
    <row r="112" spans="1:7">
      <c r="A112" s="587" t="s">
        <v>4901</v>
      </c>
      <c r="B112" s="578">
        <v>2123</v>
      </c>
      <c r="C112" s="166" t="s">
        <v>4456</v>
      </c>
      <c r="D112" s="244" t="s">
        <v>4929</v>
      </c>
      <c r="E112" s="239">
        <v>5976</v>
      </c>
      <c r="F112" s="239"/>
    </row>
    <row r="113" spans="1:7">
      <c r="A113" s="587" t="s">
        <v>4901</v>
      </c>
      <c r="B113" s="578">
        <v>2123</v>
      </c>
      <c r="C113" s="166" t="s">
        <v>4456</v>
      </c>
      <c r="D113" s="244" t="s">
        <v>4936</v>
      </c>
      <c r="E113" s="239">
        <v>32615</v>
      </c>
      <c r="F113" s="239"/>
    </row>
    <row r="114" spans="1:7">
      <c r="A114" s="587" t="s">
        <v>4901</v>
      </c>
      <c r="B114" s="578">
        <v>2123</v>
      </c>
      <c r="C114" s="61" t="s">
        <v>595</v>
      </c>
      <c r="D114" s="244" t="s">
        <v>4930</v>
      </c>
      <c r="E114" s="229"/>
      <c r="F114" s="239">
        <v>0</v>
      </c>
    </row>
    <row r="115" spans="1:7">
      <c r="A115" s="587" t="s">
        <v>4901</v>
      </c>
      <c r="B115" s="578">
        <v>2123</v>
      </c>
      <c r="C115" s="61" t="s">
        <v>595</v>
      </c>
      <c r="D115" s="244" t="s">
        <v>4931</v>
      </c>
      <c r="E115" s="229"/>
      <c r="F115" s="239">
        <v>9821</v>
      </c>
    </row>
    <row r="116" spans="1:7">
      <c r="A116" s="587" t="s">
        <v>4901</v>
      </c>
      <c r="B116" s="578">
        <v>2123</v>
      </c>
      <c r="C116" s="61" t="s">
        <v>595</v>
      </c>
      <c r="D116" s="244" t="s">
        <v>4932</v>
      </c>
      <c r="E116" s="229"/>
      <c r="F116" s="239">
        <v>20696</v>
      </c>
    </row>
    <row r="117" spans="1:7">
      <c r="A117" s="587" t="s">
        <v>4901</v>
      </c>
      <c r="B117" s="578">
        <v>1112</v>
      </c>
      <c r="C117" s="61" t="s">
        <v>251</v>
      </c>
      <c r="D117" s="244" t="s">
        <v>4933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4902</v>
      </c>
      <c r="B119" s="579">
        <v>2192</v>
      </c>
      <c r="C119" s="300" t="s">
        <v>1214</v>
      </c>
      <c r="D119" s="590" t="s">
        <v>4937</v>
      </c>
      <c r="E119" s="236">
        <v>50000</v>
      </c>
      <c r="F119" s="237"/>
    </row>
    <row r="120" spans="1:7">
      <c r="A120" s="587" t="s">
        <v>4902</v>
      </c>
      <c r="B120" s="578">
        <v>1112</v>
      </c>
      <c r="C120" s="115" t="s">
        <v>4461</v>
      </c>
      <c r="D120" s="590" t="s">
        <v>4949</v>
      </c>
      <c r="E120" s="236"/>
      <c r="F120" s="588">
        <f>E119</f>
        <v>50000</v>
      </c>
    </row>
    <row r="121" spans="1:7">
      <c r="A121" s="587" t="s">
        <v>4902</v>
      </c>
      <c r="B121" s="579">
        <v>2192</v>
      </c>
      <c r="C121" s="220" t="s">
        <v>18</v>
      </c>
      <c r="D121" t="s">
        <v>4938</v>
      </c>
      <c r="E121" s="236">
        <v>18000</v>
      </c>
      <c r="F121" s="237"/>
    </row>
    <row r="122" spans="1:7">
      <c r="A122" s="587" t="s">
        <v>4902</v>
      </c>
      <c r="B122" s="579">
        <v>2192</v>
      </c>
      <c r="C122" s="220" t="s">
        <v>18</v>
      </c>
      <c r="D122" t="s">
        <v>4939</v>
      </c>
      <c r="E122" s="236">
        <v>18000</v>
      </c>
      <c r="F122" s="237"/>
    </row>
    <row r="123" spans="1:7">
      <c r="A123" s="587" t="s">
        <v>4902</v>
      </c>
      <c r="B123" s="579">
        <v>2192</v>
      </c>
      <c r="C123" s="220" t="s">
        <v>18</v>
      </c>
      <c r="D123" t="s">
        <v>4941</v>
      </c>
      <c r="E123" s="236">
        <v>250030</v>
      </c>
      <c r="F123" s="237"/>
    </row>
    <row r="124" spans="1:7">
      <c r="A124" s="587" t="s">
        <v>4902</v>
      </c>
      <c r="B124" s="579">
        <v>2192</v>
      </c>
      <c r="C124" s="220" t="s">
        <v>18</v>
      </c>
      <c r="D124" t="s">
        <v>4942</v>
      </c>
      <c r="E124" s="236">
        <v>15000</v>
      </c>
      <c r="F124" s="237"/>
    </row>
    <row r="125" spans="1:7">
      <c r="A125" s="587" t="s">
        <v>4902</v>
      </c>
      <c r="B125" s="579">
        <v>2192</v>
      </c>
      <c r="C125" s="220" t="s">
        <v>18</v>
      </c>
      <c r="D125" t="s">
        <v>4944</v>
      </c>
      <c r="E125" s="236">
        <v>5855</v>
      </c>
      <c r="F125" s="237"/>
    </row>
    <row r="126" spans="1:7">
      <c r="A126" s="587" t="s">
        <v>4902</v>
      </c>
      <c r="B126" s="579">
        <v>2192</v>
      </c>
      <c r="C126" s="220" t="s">
        <v>18</v>
      </c>
      <c r="D126" t="s">
        <v>4943</v>
      </c>
      <c r="E126" s="236">
        <v>12000</v>
      </c>
      <c r="F126" s="237"/>
    </row>
    <row r="127" spans="1:7">
      <c r="A127" s="587" t="s">
        <v>4902</v>
      </c>
      <c r="B127" s="579">
        <v>2192</v>
      </c>
      <c r="C127" s="220" t="s">
        <v>18</v>
      </c>
      <c r="D127" t="s">
        <v>4945</v>
      </c>
      <c r="E127" s="236">
        <v>34000</v>
      </c>
      <c r="F127" s="237"/>
    </row>
    <row r="128" spans="1:7">
      <c r="A128" s="587" t="s">
        <v>4902</v>
      </c>
      <c r="B128" s="579">
        <v>2192</v>
      </c>
      <c r="C128" s="220" t="s">
        <v>18</v>
      </c>
      <c r="D128" t="s">
        <v>4947</v>
      </c>
      <c r="E128" s="236">
        <v>20000</v>
      </c>
      <c r="F128" s="237"/>
    </row>
    <row r="129" spans="1:7">
      <c r="A129" s="587" t="s">
        <v>4902</v>
      </c>
      <c r="B129" s="579">
        <v>2192</v>
      </c>
      <c r="C129" s="220" t="s">
        <v>18</v>
      </c>
      <c r="D129" s="7" t="s">
        <v>4457</v>
      </c>
      <c r="E129" s="236">
        <v>400030</v>
      </c>
      <c r="F129" s="237"/>
    </row>
    <row r="130" spans="1:7">
      <c r="A130" s="587" t="s">
        <v>4902</v>
      </c>
      <c r="B130" s="579">
        <v>2192</v>
      </c>
      <c r="C130" s="115" t="s">
        <v>4458</v>
      </c>
      <c r="D130" s="7" t="s">
        <v>4940</v>
      </c>
      <c r="E130" s="236"/>
      <c r="F130" s="237">
        <v>70000</v>
      </c>
    </row>
    <row r="131" spans="1:7">
      <c r="A131" s="587" t="s">
        <v>4902</v>
      </c>
      <c r="B131" s="579">
        <v>2192</v>
      </c>
      <c r="C131" s="115" t="s">
        <v>4458</v>
      </c>
      <c r="D131" s="7" t="s">
        <v>4948</v>
      </c>
      <c r="E131" s="236"/>
      <c r="F131" s="237">
        <v>80000</v>
      </c>
    </row>
    <row r="132" spans="1:7">
      <c r="A132" s="587" t="s">
        <v>4902</v>
      </c>
      <c r="B132" s="578">
        <v>1112</v>
      </c>
      <c r="C132" s="115" t="s">
        <v>4461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4903</v>
      </c>
      <c r="B134" s="578">
        <v>2123</v>
      </c>
      <c r="C134" s="220" t="s">
        <v>1214</v>
      </c>
      <c r="D134" s="244" t="s">
        <v>2508</v>
      </c>
      <c r="E134" s="236">
        <v>710400</v>
      </c>
      <c r="F134" s="232"/>
    </row>
    <row r="135" spans="1:7">
      <c r="A135" s="587" t="s">
        <v>4903</v>
      </c>
      <c r="B135" s="579">
        <v>2192</v>
      </c>
      <c r="C135" s="220" t="s">
        <v>599</v>
      </c>
      <c r="D135" s="244" t="s">
        <v>2508</v>
      </c>
      <c r="E135" s="236"/>
      <c r="F135" s="588">
        <f>E134</f>
        <v>710400</v>
      </c>
    </row>
    <row r="136" spans="1:7">
      <c r="A136" s="587" t="s">
        <v>4903</v>
      </c>
      <c r="B136" s="578">
        <v>2123</v>
      </c>
      <c r="C136" s="220" t="s">
        <v>1214</v>
      </c>
      <c r="D136" s="244" t="s">
        <v>4465</v>
      </c>
      <c r="E136" s="236">
        <f>1800*12*2</f>
        <v>43200</v>
      </c>
      <c r="F136" s="232"/>
    </row>
    <row r="137" spans="1:7">
      <c r="A137" s="587" t="s">
        <v>4903</v>
      </c>
      <c r="B137" s="579">
        <v>2192</v>
      </c>
      <c r="C137" s="220" t="s">
        <v>599</v>
      </c>
      <c r="D137" s="244" t="s">
        <v>4465</v>
      </c>
      <c r="E137" s="236"/>
      <c r="F137" s="588">
        <f>E136</f>
        <v>43200</v>
      </c>
    </row>
    <row r="138" spans="1:7">
      <c r="A138" s="587" t="s">
        <v>4903</v>
      </c>
      <c r="B138" s="579">
        <v>2192</v>
      </c>
      <c r="C138" s="115" t="s">
        <v>465</v>
      </c>
      <c r="D138" s="244" t="s">
        <v>4467</v>
      </c>
      <c r="E138" s="236">
        <v>400000</v>
      </c>
      <c r="F138" s="232"/>
    </row>
    <row r="139" spans="1:7">
      <c r="A139" s="587" t="s">
        <v>4903</v>
      </c>
      <c r="B139" s="578">
        <v>2123</v>
      </c>
      <c r="C139" s="115" t="s">
        <v>4466</v>
      </c>
      <c r="D139" s="244" t="s">
        <v>4467</v>
      </c>
      <c r="E139" s="236"/>
      <c r="F139" s="588">
        <f>E138</f>
        <v>400000</v>
      </c>
    </row>
    <row r="140" spans="1:7">
      <c r="A140" s="587" t="s">
        <v>4903</v>
      </c>
      <c r="B140" s="578">
        <v>2123</v>
      </c>
      <c r="C140" s="115" t="s">
        <v>1214</v>
      </c>
      <c r="D140" s="244" t="s">
        <v>4979</v>
      </c>
      <c r="E140" s="236">
        <v>130000</v>
      </c>
      <c r="F140" s="232"/>
    </row>
    <row r="141" spans="1:7">
      <c r="A141" s="587" t="s">
        <v>4903</v>
      </c>
      <c r="B141" s="579">
        <v>2192</v>
      </c>
      <c r="C141" s="115" t="s">
        <v>599</v>
      </c>
      <c r="D141" s="244" t="s">
        <v>4979</v>
      </c>
      <c r="E141" s="236"/>
      <c r="F141" s="588">
        <f>E140</f>
        <v>130000</v>
      </c>
    </row>
    <row r="142" spans="1:7">
      <c r="A142" s="587" t="s">
        <v>4903</v>
      </c>
      <c r="B142" s="579">
        <v>2192</v>
      </c>
      <c r="C142" s="299" t="s">
        <v>18</v>
      </c>
      <c r="D142" s="244" t="s">
        <v>4971</v>
      </c>
      <c r="E142" s="236">
        <v>31528</v>
      </c>
      <c r="F142" s="232"/>
    </row>
    <row r="143" spans="1:7">
      <c r="A143" s="587" t="s">
        <v>4903</v>
      </c>
      <c r="B143" s="578">
        <v>2123</v>
      </c>
      <c r="C143" s="299" t="s">
        <v>595</v>
      </c>
      <c r="D143" s="244" t="s">
        <v>4971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4904</v>
      </c>
      <c r="B145" s="579">
        <v>2192</v>
      </c>
      <c r="C145" s="299" t="s">
        <v>465</v>
      </c>
      <c r="D145" t="s">
        <v>4958</v>
      </c>
      <c r="E145" s="172">
        <v>380000</v>
      </c>
      <c r="F145" s="162"/>
      <c r="G145" s="187"/>
    </row>
    <row r="146" spans="1:7">
      <c r="A146" s="587" t="s">
        <v>4904</v>
      </c>
      <c r="B146" s="576">
        <v>4201</v>
      </c>
      <c r="C146" s="259" t="s">
        <v>337</v>
      </c>
      <c r="D146" t="s">
        <v>4958</v>
      </c>
      <c r="E146" s="161"/>
      <c r="F146" s="594">
        <f>E145</f>
        <v>380000</v>
      </c>
      <c r="G146" s="187"/>
    </row>
    <row r="147" spans="1:7">
      <c r="A147" s="587" t="s">
        <v>4904</v>
      </c>
      <c r="B147" s="579">
        <v>2192</v>
      </c>
      <c r="C147" s="115" t="s">
        <v>18</v>
      </c>
      <c r="D147" s="244" t="s">
        <v>4960</v>
      </c>
      <c r="E147" s="237">
        <v>508214</v>
      </c>
      <c r="F147" s="233"/>
    </row>
    <row r="148" spans="1:7">
      <c r="A148" s="587" t="s">
        <v>4904</v>
      </c>
      <c r="B148" s="578">
        <v>1121</v>
      </c>
      <c r="C148" s="560" t="s">
        <v>243</v>
      </c>
      <c r="D148" s="244" t="s">
        <v>4960</v>
      </c>
      <c r="E148" s="309"/>
      <c r="F148" s="594">
        <f>E147</f>
        <v>508214</v>
      </c>
    </row>
    <row r="149" spans="1:7">
      <c r="A149" s="587" t="s">
        <v>4904</v>
      </c>
      <c r="B149" s="578">
        <v>1121</v>
      </c>
      <c r="C149" s="560" t="s">
        <v>2918</v>
      </c>
      <c r="D149" s="244" t="s">
        <v>4973</v>
      </c>
      <c r="E149" s="237">
        <v>1111842</v>
      </c>
      <c r="F149" s="233"/>
    </row>
    <row r="150" spans="1:7">
      <c r="A150" s="587" t="s">
        <v>4904</v>
      </c>
      <c r="B150" s="579">
        <v>2192</v>
      </c>
      <c r="C150" s="115" t="s">
        <v>599</v>
      </c>
      <c r="D150" s="244" t="s">
        <v>4973</v>
      </c>
      <c r="E150" s="309"/>
      <c r="F150" s="594">
        <f>E149</f>
        <v>1111842</v>
      </c>
    </row>
    <row r="151" spans="1:7">
      <c r="A151" s="587" t="s">
        <v>4904</v>
      </c>
      <c r="B151" s="579">
        <v>2192</v>
      </c>
      <c r="C151" s="299" t="s">
        <v>465</v>
      </c>
      <c r="D151" s="134" t="s">
        <v>4978</v>
      </c>
      <c r="E151" s="172">
        <v>160</v>
      </c>
      <c r="F151" s="162"/>
      <c r="G151" s="187"/>
    </row>
    <row r="152" spans="1:7">
      <c r="A152" s="587" t="s">
        <v>4904</v>
      </c>
      <c r="B152" s="579">
        <v>1194</v>
      </c>
      <c r="C152" s="300" t="s">
        <v>596</v>
      </c>
      <c r="D152" s="134" t="s">
        <v>4978</v>
      </c>
      <c r="E152" s="236"/>
      <c r="F152" s="594">
        <f>E151</f>
        <v>160</v>
      </c>
      <c r="G152" s="187"/>
    </row>
    <row r="153" spans="1:7">
      <c r="A153" s="587" t="s">
        <v>4904</v>
      </c>
      <c r="B153" s="579">
        <v>2192</v>
      </c>
      <c r="C153" s="115" t="s">
        <v>18</v>
      </c>
      <c r="D153" s="115" t="s">
        <v>4839</v>
      </c>
      <c r="E153" s="237">
        <v>2625</v>
      </c>
      <c r="F153" s="233"/>
    </row>
    <row r="154" spans="1:7">
      <c r="A154" s="587" t="s">
        <v>4904</v>
      </c>
      <c r="B154" s="576">
        <v>1123</v>
      </c>
      <c r="C154" s="311" t="s">
        <v>242</v>
      </c>
      <c r="D154" s="115" t="s">
        <v>4839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E8" sqref="E8"/>
    </sheetView>
  </sheetViews>
  <sheetFormatPr defaultColWidth="9" defaultRowHeight="16.2"/>
  <cols>
    <col min="1" max="1" width="8.21875" style="583" customWidth="1"/>
    <col min="2" max="2" width="7.33203125" style="230" customWidth="1"/>
    <col min="3" max="3" width="17.77734375" style="186" customWidth="1"/>
    <col min="4" max="4" width="25" style="61" customWidth="1"/>
    <col min="5" max="5" width="13.77734375" style="234" bestFit="1" customWidth="1"/>
    <col min="6" max="6" width="13.77734375" style="186" bestFit="1" customWidth="1"/>
    <col min="7" max="7" width="3.77734375" style="186" customWidth="1"/>
    <col min="8" max="8" width="1.44140625" style="584" customWidth="1"/>
    <col min="9" max="9" width="6.44140625" style="186" customWidth="1"/>
    <col min="10" max="10" width="16.109375" style="186" bestFit="1" customWidth="1"/>
    <col min="11" max="11" width="12.6640625" style="186" customWidth="1"/>
    <col min="12" max="12" width="1.6640625" style="186" customWidth="1"/>
    <col min="13" max="13" width="4.88671875" style="186" bestFit="1" customWidth="1"/>
    <col min="14" max="14" width="12.88671875" style="186" customWidth="1"/>
    <col min="15" max="15" width="11.21875" style="186" customWidth="1"/>
    <col min="16" max="16" width="5.21875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5642</v>
      </c>
      <c r="B2" s="576">
        <v>1111</v>
      </c>
      <c r="C2" t="s">
        <v>876</v>
      </c>
      <c r="D2" s="115" t="s">
        <v>5812</v>
      </c>
      <c r="E2" s="236">
        <v>53298</v>
      </c>
      <c r="F2" s="229"/>
      <c r="H2" s="584"/>
      <c r="I2" s="828" t="s">
        <v>5786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5642</v>
      </c>
      <c r="B3" s="576">
        <v>1112</v>
      </c>
      <c r="C3" s="61" t="s">
        <v>246</v>
      </c>
      <c r="D3" s="115" t="s">
        <v>5812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5642</v>
      </c>
      <c r="B4" s="576">
        <v>1112</v>
      </c>
      <c r="C4" s="166" t="s">
        <v>247</v>
      </c>
      <c r="D4" s="115" t="s">
        <v>5812</v>
      </c>
      <c r="E4" s="236">
        <v>39524</v>
      </c>
      <c r="F4" s="236"/>
      <c r="H4" s="584"/>
      <c r="I4" s="576">
        <v>1112</v>
      </c>
      <c r="J4" s="175" t="s">
        <v>4856</v>
      </c>
      <c r="K4" s="239">
        <f t="shared" si="0"/>
        <v>213913</v>
      </c>
      <c r="M4" s="579">
        <v>2131</v>
      </c>
      <c r="N4" s="299" t="s">
        <v>4888</v>
      </c>
      <c r="O4" s="239">
        <f t="shared" si="1"/>
        <v>0</v>
      </c>
    </row>
    <row r="5" spans="1:16" s="187" customFormat="1">
      <c r="A5" s="587" t="s">
        <v>5642</v>
      </c>
      <c r="B5" s="576">
        <v>1112</v>
      </c>
      <c r="C5" s="175" t="s">
        <v>4959</v>
      </c>
      <c r="D5" s="115" t="s">
        <v>5812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5642</v>
      </c>
      <c r="B6" s="576">
        <v>1121</v>
      </c>
      <c r="C6" s="61" t="s">
        <v>2918</v>
      </c>
      <c r="D6" s="115" t="s">
        <v>5812</v>
      </c>
      <c r="E6" s="236">
        <v>2540547</v>
      </c>
      <c r="F6" s="236"/>
      <c r="G6" s="187"/>
      <c r="I6" s="577">
        <v>1123</v>
      </c>
      <c r="J6" s="311" t="s">
        <v>3639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5642</v>
      </c>
      <c r="B7" s="577">
        <v>1123</v>
      </c>
      <c r="C7" s="311" t="s">
        <v>3639</v>
      </c>
      <c r="D7" s="115" t="s">
        <v>5812</v>
      </c>
      <c r="E7" s="236">
        <v>177930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718693.74</v>
      </c>
      <c r="L7" s="187"/>
      <c r="M7" s="579">
        <v>3110</v>
      </c>
      <c r="N7" s="648" t="s">
        <v>4858</v>
      </c>
      <c r="O7" s="239">
        <f t="shared" si="1"/>
        <v>5000000</v>
      </c>
    </row>
    <row r="8" spans="1:16">
      <c r="A8" s="587" t="s">
        <v>5642</v>
      </c>
      <c r="B8" s="578">
        <v>1130</v>
      </c>
      <c r="C8" s="300" t="s">
        <v>3890</v>
      </c>
      <c r="D8" s="115" t="s">
        <v>5812</v>
      </c>
      <c r="E8" s="236">
        <v>759183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9">
        <v>3430</v>
      </c>
      <c r="N8" s="648" t="s">
        <v>4859</v>
      </c>
      <c r="O8" s="239">
        <f t="shared" si="1"/>
        <v>-1572897</v>
      </c>
    </row>
    <row r="9" spans="1:16">
      <c r="A9" s="587" t="s">
        <v>5642</v>
      </c>
      <c r="B9" s="578">
        <v>1901</v>
      </c>
      <c r="C9" s="300" t="s">
        <v>4857</v>
      </c>
      <c r="D9" s="115" t="s">
        <v>5812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239">
        <f t="shared" si="0"/>
        <v>30000</v>
      </c>
      <c r="L9" s="187"/>
      <c r="M9" s="579">
        <v>3432</v>
      </c>
      <c r="N9" s="648" t="s">
        <v>5788</v>
      </c>
      <c r="O9" s="239">
        <v>-1569812</v>
      </c>
    </row>
    <row r="10" spans="1:16">
      <c r="A10" s="587" t="s">
        <v>5642</v>
      </c>
      <c r="B10" s="578">
        <v>2123</v>
      </c>
      <c r="C10" s="300" t="s">
        <v>595</v>
      </c>
      <c r="D10" s="115" t="s">
        <v>5812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5789</v>
      </c>
      <c r="O10" s="239">
        <f>O8-O9</f>
        <v>-3085</v>
      </c>
    </row>
    <row r="11" spans="1:16">
      <c r="A11" s="587" t="s">
        <v>5642</v>
      </c>
      <c r="B11" s="578">
        <v>2194</v>
      </c>
      <c r="C11" s="311" t="s">
        <v>244</v>
      </c>
      <c r="D11" s="115" t="s">
        <v>5812</v>
      </c>
      <c r="E11" s="236"/>
      <c r="F11" s="236">
        <v>20582</v>
      </c>
      <c r="L11" s="187"/>
      <c r="M11" s="336">
        <v>3440</v>
      </c>
      <c r="N11" s="648" t="s">
        <v>4862</v>
      </c>
      <c r="O11" s="239">
        <f>K36</f>
        <v>-538.25999999977648</v>
      </c>
    </row>
    <row r="12" spans="1:16">
      <c r="A12" s="587" t="s">
        <v>5642</v>
      </c>
      <c r="B12" s="578">
        <v>3110</v>
      </c>
      <c r="C12" s="311" t="s">
        <v>4883</v>
      </c>
      <c r="D12" s="115" t="s">
        <v>5812</v>
      </c>
      <c r="E12" s="236"/>
      <c r="F12" s="235">
        <v>5000000</v>
      </c>
      <c r="I12" s="583">
        <v>1000</v>
      </c>
      <c r="J12" s="300" t="s">
        <v>5787</v>
      </c>
      <c r="K12" s="232">
        <f>SUM(K3:K11)</f>
        <v>3543688.74</v>
      </c>
      <c r="L12" s="187"/>
      <c r="M12" s="336">
        <v>9000</v>
      </c>
      <c r="N12" s="648" t="s">
        <v>5790</v>
      </c>
      <c r="O12" s="232">
        <f>SUM(O3:O8)+O11</f>
        <v>3543688.74</v>
      </c>
      <c r="P12" s="581">
        <f>K12-O12</f>
        <v>0</v>
      </c>
    </row>
    <row r="13" spans="1:16">
      <c r="A13" s="587" t="s">
        <v>5642</v>
      </c>
      <c r="B13" s="578">
        <v>3430</v>
      </c>
      <c r="C13" s="311" t="s">
        <v>4884</v>
      </c>
      <c r="D13" s="115" t="s">
        <v>5812</v>
      </c>
      <c r="E13" s="236"/>
      <c r="F13" s="235">
        <f>-1588776+15879</f>
        <v>-1572897</v>
      </c>
      <c r="G13" s="581">
        <f>SUM(E2:E13)-SUM(F2:F13)</f>
        <v>0</v>
      </c>
      <c r="H13" s="828" t="s">
        <v>5783</v>
      </c>
      <c r="I13" s="828"/>
      <c r="J13" s="828"/>
      <c r="K13" s="828"/>
      <c r="M13" s="828" t="s">
        <v>5784</v>
      </c>
      <c r="N13" s="829"/>
      <c r="O13" s="829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5757</v>
      </c>
      <c r="K14" s="643">
        <f>-(SUMIF($B$2:$B$196,I14,$E$2:$E$196)-SUMIF($B$2:$B$196,I14,$F$2:$F$196))</f>
        <v>2926157</v>
      </c>
      <c r="M14" s="583"/>
      <c r="N14" s="582" t="s">
        <v>5753</v>
      </c>
      <c r="O14" s="643">
        <f>K14</f>
        <v>2926157</v>
      </c>
    </row>
    <row r="15" spans="1:16">
      <c r="A15" s="587" t="s">
        <v>5644</v>
      </c>
      <c r="B15" s="578">
        <v>1121</v>
      </c>
      <c r="C15" s="61" t="s">
        <v>2918</v>
      </c>
      <c r="D15" s="115" t="s">
        <v>5651</v>
      </c>
      <c r="E15" s="235">
        <v>2203455</v>
      </c>
      <c r="F15" s="232"/>
      <c r="I15" s="583">
        <v>4202</v>
      </c>
      <c r="J15" s="582" t="s">
        <v>5754</v>
      </c>
      <c r="K15" s="643">
        <f>-(SUMIF($B$2:$B$196,I15,$E$2:$E$196)-SUMIF($B$2:$B$196,I15,$F$2:$F$196))</f>
        <v>0</v>
      </c>
      <c r="M15" s="583"/>
      <c r="N15" s="582" t="s">
        <v>5758</v>
      </c>
      <c r="O15" s="187">
        <v>3273957</v>
      </c>
    </row>
    <row r="16" spans="1:16">
      <c r="A16" s="587" t="s">
        <v>5644</v>
      </c>
      <c r="B16" s="578">
        <v>1121</v>
      </c>
      <c r="C16" s="61" t="s">
        <v>2918</v>
      </c>
      <c r="D16" s="115" t="s">
        <v>4449</v>
      </c>
      <c r="E16" s="235">
        <v>307125</v>
      </c>
      <c r="F16" s="232"/>
      <c r="I16" s="583">
        <v>4203</v>
      </c>
      <c r="J16" s="582" t="s">
        <v>5755</v>
      </c>
      <c r="K16" s="643">
        <f>-(SUMIF($B$2:$B$196,I16,$E$2:$E$196)-SUMIF($B$2:$B$196,I16,$F$2:$F$196))</f>
        <v>0</v>
      </c>
      <c r="M16" s="583"/>
      <c r="N16" s="582" t="s">
        <v>5785</v>
      </c>
      <c r="O16" s="232">
        <f>SUM(O17:O20)</f>
        <v>-347800</v>
      </c>
    </row>
    <row r="17" spans="1:16">
      <c r="A17" s="587" t="s">
        <v>5644</v>
      </c>
      <c r="B17" s="578">
        <v>1121</v>
      </c>
      <c r="C17" s="61" t="s">
        <v>2918</v>
      </c>
      <c r="D17" s="115" t="s">
        <v>4854</v>
      </c>
      <c r="E17" s="235">
        <v>28350</v>
      </c>
      <c r="F17" s="232"/>
      <c r="I17" s="583"/>
      <c r="J17" s="582" t="s">
        <v>5756</v>
      </c>
      <c r="K17" s="643">
        <f>K14-K15-K16</f>
        <v>2926157</v>
      </c>
      <c r="M17" s="583" t="s">
        <v>5741</v>
      </c>
      <c r="N17" s="582" t="s">
        <v>5759</v>
      </c>
      <c r="O17" s="232">
        <f>E41</f>
        <v>0</v>
      </c>
    </row>
    <row r="18" spans="1:16">
      <c r="A18" s="587" t="s">
        <v>5644</v>
      </c>
      <c r="B18" s="578">
        <v>2131</v>
      </c>
      <c r="C18" s="61" t="s">
        <v>1308</v>
      </c>
      <c r="D18" s="115" t="s">
        <v>4849</v>
      </c>
      <c r="E18" s="235">
        <f>20475*2+20475*7+20475*7+16380*7</f>
        <v>442260</v>
      </c>
      <c r="F18" s="232"/>
      <c r="I18" s="583"/>
      <c r="J18" s="582" t="s">
        <v>5763</v>
      </c>
      <c r="K18" s="644">
        <f>O26</f>
        <v>267771.26</v>
      </c>
      <c r="M18" s="583" t="s">
        <v>5741</v>
      </c>
      <c r="N18" s="582" t="s">
        <v>5760</v>
      </c>
      <c r="O18" s="649">
        <v>282000</v>
      </c>
    </row>
    <row r="19" spans="1:16">
      <c r="A19" s="587" t="s">
        <v>5644</v>
      </c>
      <c r="B19" s="578">
        <v>2131</v>
      </c>
      <c r="C19" s="240" t="s">
        <v>423</v>
      </c>
      <c r="D19" s="115" t="s">
        <v>5661</v>
      </c>
      <c r="E19" s="232"/>
      <c r="F19" s="235">
        <f>20475*6+20475*3+20475*3+16380*3+20475*4+20475*5</f>
        <v>479115</v>
      </c>
      <c r="I19" s="583"/>
      <c r="J19" s="582" t="s">
        <v>5764</v>
      </c>
      <c r="K19" s="644">
        <f>K17-K18</f>
        <v>2658385.7400000002</v>
      </c>
      <c r="M19" s="583" t="s">
        <v>5742</v>
      </c>
      <c r="N19" s="582" t="s">
        <v>5761</v>
      </c>
      <c r="O19" s="650">
        <v>0</v>
      </c>
    </row>
    <row r="20" spans="1:16">
      <c r="A20" s="587" t="s">
        <v>5644</v>
      </c>
      <c r="B20" s="576">
        <v>1123</v>
      </c>
      <c r="C20" s="240" t="s">
        <v>242</v>
      </c>
      <c r="D20" s="115" t="s">
        <v>5657</v>
      </c>
      <c r="E20" s="232"/>
      <c r="F20" s="574">
        <f>E17</f>
        <v>28350</v>
      </c>
      <c r="I20" s="583"/>
      <c r="J20" s="582" t="s">
        <v>5765</v>
      </c>
      <c r="K20" s="606">
        <f>K19/K$17</f>
        <v>0.90849046718955961</v>
      </c>
      <c r="M20" s="583" t="s">
        <v>5742</v>
      </c>
      <c r="N20" s="582" t="s">
        <v>5762</v>
      </c>
      <c r="O20" s="232">
        <f>-E144</f>
        <v>-629800</v>
      </c>
      <c r="P20" s="581">
        <f>O14-O15-O16</f>
        <v>0</v>
      </c>
    </row>
    <row r="21" spans="1:16">
      <c r="A21" s="587" t="s">
        <v>5644</v>
      </c>
      <c r="B21" s="576">
        <v>1123</v>
      </c>
      <c r="C21" s="240" t="s">
        <v>242</v>
      </c>
      <c r="D21" s="115" t="s">
        <v>5658</v>
      </c>
      <c r="E21" s="232"/>
      <c r="F21" s="235">
        <v>2060130</v>
      </c>
      <c r="I21" s="583"/>
      <c r="J21" s="582" t="s">
        <v>5766</v>
      </c>
      <c r="K21" s="643">
        <f>SUM(K23:K32)</f>
        <v>2659001</v>
      </c>
    </row>
    <row r="22" spans="1:16">
      <c r="A22" s="587" t="s">
        <v>5644</v>
      </c>
      <c r="B22" s="576">
        <v>1123</v>
      </c>
      <c r="C22" s="240" t="s">
        <v>242</v>
      </c>
      <c r="D22" s="115" t="s">
        <v>5659</v>
      </c>
      <c r="E22" s="232"/>
      <c r="F22" s="235">
        <v>413595</v>
      </c>
      <c r="I22" s="583"/>
      <c r="J22" s="582" t="s">
        <v>5767</v>
      </c>
      <c r="K22" s="606">
        <f>K21/K$17</f>
        <v>0.90870072931835166</v>
      </c>
      <c r="M22" s="828" t="s">
        <v>5791</v>
      </c>
      <c r="N22" s="829"/>
      <c r="O22" s="829"/>
    </row>
    <row r="23" spans="1:16">
      <c r="A23" s="587" t="s">
        <v>5644</v>
      </c>
      <c r="B23" s="577" t="s">
        <v>4860</v>
      </c>
      <c r="C23" s="61" t="s">
        <v>246</v>
      </c>
      <c r="D23" s="299" t="s">
        <v>5662</v>
      </c>
      <c r="E23" s="236">
        <v>2293935</v>
      </c>
      <c r="F23" s="187"/>
      <c r="I23" s="583">
        <v>6201</v>
      </c>
      <c r="J23" s="582" t="s">
        <v>5768</v>
      </c>
      <c r="K23" s="643">
        <f t="shared" ref="K23:K31" si="2">(SUMIF($B$2:$B$196,I23,$E$2:$E$196)-SUMIF($B$2:$B$196,I23,$F$2:$F$196))</f>
        <v>2014550</v>
      </c>
      <c r="M23" s="583"/>
      <c r="N23" s="582" t="s">
        <v>5792</v>
      </c>
      <c r="O23" s="238">
        <f>E8</f>
        <v>759183</v>
      </c>
    </row>
    <row r="24" spans="1:16">
      <c r="A24" s="587" t="s">
        <v>5644</v>
      </c>
      <c r="B24" s="577" t="s">
        <v>4861</v>
      </c>
      <c r="C24" s="231" t="s">
        <v>243</v>
      </c>
      <c r="D24" s="299" t="s">
        <v>5662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5769</v>
      </c>
      <c r="K24" s="643">
        <f t="shared" si="2"/>
        <v>204000</v>
      </c>
      <c r="M24" s="583">
        <v>5201</v>
      </c>
      <c r="N24" s="582" t="s">
        <v>5793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5770</v>
      </c>
      <c r="K25" s="239">
        <f t="shared" si="2"/>
        <v>610</v>
      </c>
      <c r="M25" s="583" t="s">
        <v>5742</v>
      </c>
      <c r="N25" s="582" t="s">
        <v>5794</v>
      </c>
      <c r="O25" s="605">
        <f>-K7</f>
        <v>-718693.74</v>
      </c>
    </row>
    <row r="26" spans="1:16">
      <c r="A26" s="587" t="s">
        <v>5664</v>
      </c>
      <c r="B26" s="578">
        <v>1112</v>
      </c>
      <c r="C26" s="61" t="s">
        <v>246</v>
      </c>
      <c r="D26" s="299" t="s">
        <v>5665</v>
      </c>
      <c r="E26" s="236">
        <v>537385</v>
      </c>
      <c r="F26" s="187"/>
      <c r="I26" s="583">
        <v>6205</v>
      </c>
      <c r="J26" s="582" t="s">
        <v>5771</v>
      </c>
      <c r="K26" s="186">
        <f t="shared" si="2"/>
        <v>9468</v>
      </c>
      <c r="N26" s="582" t="s">
        <v>5795</v>
      </c>
      <c r="O26" s="233">
        <f>SUM(O23:O25)</f>
        <v>267771.26</v>
      </c>
    </row>
    <row r="27" spans="1:16">
      <c r="A27" s="587" t="s">
        <v>5664</v>
      </c>
      <c r="B27" s="577">
        <v>1112</v>
      </c>
      <c r="C27" s="61" t="s">
        <v>247</v>
      </c>
      <c r="D27" s="299" t="s">
        <v>5665</v>
      </c>
      <c r="E27" s="236">
        <v>39690</v>
      </c>
      <c r="F27" s="236"/>
      <c r="H27" s="580"/>
      <c r="I27" s="583">
        <v>6207</v>
      </c>
      <c r="J27" s="582" t="s">
        <v>5772</v>
      </c>
      <c r="K27" s="186">
        <f t="shared" si="2"/>
        <v>64136</v>
      </c>
    </row>
    <row r="28" spans="1:16">
      <c r="A28" s="587" t="s">
        <v>5664</v>
      </c>
      <c r="B28" s="578">
        <v>6230</v>
      </c>
      <c r="C28" s="61" t="s">
        <v>1221</v>
      </c>
      <c r="D28" s="299" t="s">
        <v>5667</v>
      </c>
      <c r="E28" s="236">
        <v>130</v>
      </c>
      <c r="F28" s="187"/>
      <c r="I28" s="583">
        <v>6209</v>
      </c>
      <c r="J28" s="582" t="s">
        <v>5773</v>
      </c>
      <c r="K28" s="186">
        <f t="shared" si="2"/>
        <v>7030</v>
      </c>
      <c r="M28" s="828" t="s">
        <v>5798</v>
      </c>
      <c r="N28" s="828"/>
      <c r="O28" s="828"/>
    </row>
    <row r="29" spans="1:16">
      <c r="A29" s="587" t="s">
        <v>5664</v>
      </c>
      <c r="B29" s="578">
        <v>6230</v>
      </c>
      <c r="C29" s="61" t="s">
        <v>1221</v>
      </c>
      <c r="D29" s="299" t="s">
        <v>5666</v>
      </c>
      <c r="E29" s="236">
        <v>55</v>
      </c>
      <c r="F29" s="187"/>
      <c r="I29" s="583">
        <v>6213</v>
      </c>
      <c r="J29" s="582" t="s">
        <v>5774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5664</v>
      </c>
      <c r="B30" s="576">
        <v>1111</v>
      </c>
      <c r="C30" t="s">
        <v>876</v>
      </c>
      <c r="D30" s="299" t="s">
        <v>5671</v>
      </c>
      <c r="E30" s="236">
        <v>29400</v>
      </c>
      <c r="F30" s="187"/>
      <c r="I30" s="583">
        <v>6214</v>
      </c>
      <c r="J30" s="582" t="s">
        <v>5775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5664</v>
      </c>
      <c r="B31" s="576">
        <v>1111</v>
      </c>
      <c r="C31" s="300" t="s">
        <v>892</v>
      </c>
      <c r="D31" s="299" t="s">
        <v>5669</v>
      </c>
      <c r="E31" s="236">
        <v>3150</v>
      </c>
      <c r="F31" s="187"/>
      <c r="I31" s="583">
        <v>6219</v>
      </c>
      <c r="J31" s="582" t="s">
        <v>5776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5664</v>
      </c>
      <c r="B32" s="576">
        <v>1111</v>
      </c>
      <c r="C32" s="300" t="s">
        <v>892</v>
      </c>
      <c r="D32" s="299" t="s">
        <v>5672</v>
      </c>
      <c r="E32" s="236">
        <v>4320</v>
      </c>
      <c r="F32" s="187"/>
      <c r="I32" s="583"/>
      <c r="J32" s="582" t="s">
        <v>5777</v>
      </c>
      <c r="K32" s="186">
        <f>SUM(O29:O31)</f>
        <v>18890</v>
      </c>
      <c r="N32" s="582" t="s">
        <v>2685</v>
      </c>
      <c r="O32" s="233">
        <f>SUM(O29:O31)</f>
        <v>18890</v>
      </c>
    </row>
    <row r="33" spans="1:16">
      <c r="A33" s="587" t="s">
        <v>5664</v>
      </c>
      <c r="B33" s="578">
        <v>1123</v>
      </c>
      <c r="C33" s="240" t="s">
        <v>242</v>
      </c>
      <c r="D33" s="299" t="s">
        <v>4907</v>
      </c>
      <c r="E33" s="229"/>
      <c r="F33" s="600">
        <f>SUM(E26:E32)</f>
        <v>614130</v>
      </c>
      <c r="G33" s="581">
        <f>SUM(E26:E33)-SUM(F26:F33)</f>
        <v>0</v>
      </c>
      <c r="J33" s="582" t="s">
        <v>5778</v>
      </c>
      <c r="K33" s="186">
        <f>K19-K21</f>
        <v>-615.25999999977648</v>
      </c>
      <c r="N33" s="582"/>
      <c r="O33" s="233"/>
    </row>
    <row r="34" spans="1:16">
      <c r="B34" s="263"/>
      <c r="J34" s="582" t="s">
        <v>5779</v>
      </c>
      <c r="K34" s="606">
        <f>K33/K$17</f>
        <v>-2.1026212879205608E-4</v>
      </c>
      <c r="M34" s="828" t="s">
        <v>5799</v>
      </c>
      <c r="N34" s="828"/>
      <c r="O34" s="828"/>
    </row>
    <row r="35" spans="1:16">
      <c r="I35" s="583">
        <v>7101</v>
      </c>
      <c r="J35" s="582" t="s">
        <v>5780</v>
      </c>
      <c r="K35" s="239">
        <f>-(SUMIF($B$2:$B$196,I35,$E$2:$E$196)-SUMIF($B$2:$B$196,I35,$F$2:$F$196))</f>
        <v>77</v>
      </c>
      <c r="N35" s="582" t="s">
        <v>5796</v>
      </c>
      <c r="O35" s="186">
        <f>4*12</f>
        <v>48</v>
      </c>
    </row>
    <row r="36" spans="1:16">
      <c r="A36" s="587" t="s">
        <v>5680</v>
      </c>
      <c r="B36" s="576">
        <v>1123</v>
      </c>
      <c r="C36" t="s">
        <v>3639</v>
      </c>
      <c r="D36" s="115" t="s">
        <v>5645</v>
      </c>
      <c r="E36" s="575">
        <f>F37+F38</f>
        <v>3437655</v>
      </c>
      <c r="F36" s="229"/>
      <c r="J36" s="582" t="s">
        <v>5781</v>
      </c>
      <c r="K36" s="645">
        <f>K33+K35</f>
        <v>-538.25999999977648</v>
      </c>
      <c r="M36" s="578"/>
      <c r="N36" s="582" t="s">
        <v>5797</v>
      </c>
      <c r="O36" s="186">
        <f>O35*2400</f>
        <v>115200</v>
      </c>
      <c r="P36" s="581">
        <f>K31-O36</f>
        <v>0</v>
      </c>
    </row>
    <row r="37" spans="1:16">
      <c r="A37" s="587" t="s">
        <v>5680</v>
      </c>
      <c r="B37" s="576">
        <v>4201</v>
      </c>
      <c r="C37" s="175" t="s">
        <v>337</v>
      </c>
      <c r="D37" s="115" t="s">
        <v>5645</v>
      </c>
      <c r="E37" s="229"/>
      <c r="F37" s="236">
        <v>3273957</v>
      </c>
      <c r="J37" s="582" t="s">
        <v>5782</v>
      </c>
      <c r="K37" s="606">
        <f>K36/(K$17+K$35)</f>
        <v>-1.8394291092229005E-4</v>
      </c>
      <c r="M37" s="579"/>
      <c r="N37" s="220"/>
    </row>
    <row r="38" spans="1:16">
      <c r="A38" s="587" t="s">
        <v>5680</v>
      </c>
      <c r="B38" s="576">
        <v>2194</v>
      </c>
      <c r="C38" s="175" t="s">
        <v>244</v>
      </c>
      <c r="D38" s="115" t="s">
        <v>5645</v>
      </c>
      <c r="E38" s="229"/>
      <c r="F38" s="236">
        <v>163698</v>
      </c>
      <c r="M38" s="828" t="s">
        <v>5801</v>
      </c>
      <c r="N38" s="828"/>
      <c r="O38" s="828"/>
    </row>
    <row r="39" spans="1:16">
      <c r="A39" s="587" t="s">
        <v>5680</v>
      </c>
      <c r="B39" s="576">
        <v>2131</v>
      </c>
      <c r="C39" s="310" t="s">
        <v>1308</v>
      </c>
      <c r="D39" t="s">
        <v>5646</v>
      </c>
      <c r="E39" s="172"/>
      <c r="F39" s="162"/>
      <c r="G39" s="187"/>
      <c r="N39" s="582" t="s">
        <v>5748</v>
      </c>
      <c r="O39" s="187">
        <v>2007050</v>
      </c>
    </row>
    <row r="40" spans="1:16">
      <c r="A40" s="587" t="s">
        <v>5680</v>
      </c>
      <c r="B40" s="576">
        <v>4201</v>
      </c>
      <c r="C40" s="259" t="s">
        <v>337</v>
      </c>
      <c r="D40" t="s">
        <v>5646</v>
      </c>
      <c r="E40" s="161"/>
      <c r="F40" s="594">
        <f>E39</f>
        <v>0</v>
      </c>
      <c r="G40" s="187"/>
      <c r="M40" s="583" t="s">
        <v>5742</v>
      </c>
      <c r="N40" s="582" t="s">
        <v>1396</v>
      </c>
      <c r="O40" s="187">
        <v>-49900</v>
      </c>
    </row>
    <row r="41" spans="1:16">
      <c r="A41" s="587" t="s">
        <v>5680</v>
      </c>
      <c r="B41" s="576">
        <v>4201</v>
      </c>
      <c r="C41" s="313" t="s">
        <v>1309</v>
      </c>
      <c r="D41" t="s">
        <v>5647</v>
      </c>
      <c r="E41" s="172"/>
      <c r="F41" s="162"/>
      <c r="G41" s="233"/>
      <c r="M41" s="583" t="s">
        <v>5741</v>
      </c>
      <c r="N41" s="582" t="s">
        <v>1397</v>
      </c>
      <c r="O41" s="187">
        <v>57400</v>
      </c>
    </row>
    <row r="42" spans="1:16">
      <c r="A42" s="587" t="s">
        <v>5680</v>
      </c>
      <c r="B42" s="577">
        <v>2131</v>
      </c>
      <c r="C42" s="560" t="s">
        <v>4954</v>
      </c>
      <c r="D42" t="s">
        <v>5647</v>
      </c>
      <c r="E42" s="161"/>
      <c r="F42" s="594">
        <f>E41</f>
        <v>0</v>
      </c>
      <c r="G42" s="581">
        <f>SUM(E36:E42)-SUM(F36:F42)</f>
        <v>0</v>
      </c>
      <c r="N42" s="582" t="s">
        <v>5800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5681</v>
      </c>
      <c r="B44" s="578">
        <v>5901</v>
      </c>
      <c r="C44" s="592" t="s">
        <v>3896</v>
      </c>
      <c r="D44" s="166" t="s">
        <v>5683</v>
      </c>
      <c r="E44" s="108">
        <v>267771.26</v>
      </c>
      <c r="F44" s="106"/>
      <c r="M44" s="828" t="s">
        <v>5802</v>
      </c>
      <c r="N44" s="828"/>
      <c r="O44" s="828"/>
    </row>
    <row r="45" spans="1:16">
      <c r="A45" s="587" t="s">
        <v>5681</v>
      </c>
      <c r="B45" s="578">
        <v>1130</v>
      </c>
      <c r="C45" s="151" t="s">
        <v>3897</v>
      </c>
      <c r="D45" s="166" t="s">
        <v>5683</v>
      </c>
      <c r="E45" s="108"/>
      <c r="F45" s="595">
        <f>E44</f>
        <v>267771.26</v>
      </c>
      <c r="N45" s="582" t="s">
        <v>5748</v>
      </c>
      <c r="O45" s="187">
        <v>204000</v>
      </c>
    </row>
    <row r="46" spans="1:16">
      <c r="A46" s="587" t="s">
        <v>5681</v>
      </c>
      <c r="B46" s="578">
        <v>1130</v>
      </c>
      <c r="C46" s="593" t="s">
        <v>3890</v>
      </c>
      <c r="D46" s="6" t="s">
        <v>3891</v>
      </c>
      <c r="E46" s="15">
        <v>0</v>
      </c>
      <c r="F46" s="13"/>
      <c r="G46" s="15"/>
      <c r="M46" s="583" t="s">
        <v>5742</v>
      </c>
      <c r="N46" s="582" t="s">
        <v>1396</v>
      </c>
      <c r="O46" s="187">
        <v>0</v>
      </c>
    </row>
    <row r="47" spans="1:16">
      <c r="A47" s="587" t="s">
        <v>5681</v>
      </c>
      <c r="B47" s="578">
        <v>1130</v>
      </c>
      <c r="C47" s="593" t="s">
        <v>3892</v>
      </c>
      <c r="D47" s="166" t="s">
        <v>5684</v>
      </c>
      <c r="E47" s="197">
        <v>227282</v>
      </c>
      <c r="F47" s="16"/>
      <c r="M47" s="583" t="s">
        <v>5741</v>
      </c>
      <c r="N47" s="582" t="s">
        <v>1397</v>
      </c>
      <c r="O47" s="187">
        <v>0</v>
      </c>
    </row>
    <row r="48" spans="1:16">
      <c r="A48" s="587" t="s">
        <v>5681</v>
      </c>
      <c r="B48" s="578">
        <v>1130</v>
      </c>
      <c r="C48" s="151" t="s">
        <v>3893</v>
      </c>
      <c r="D48" s="6" t="s">
        <v>3894</v>
      </c>
      <c r="E48" s="15"/>
      <c r="F48" s="141">
        <v>0</v>
      </c>
      <c r="N48" s="582" t="s">
        <v>5803</v>
      </c>
      <c r="O48" s="186">
        <f>SUM(O45:O47)</f>
        <v>204000</v>
      </c>
    </row>
    <row r="49" spans="1:16" s="584" customFormat="1">
      <c r="A49" s="587" t="s">
        <v>5681</v>
      </c>
      <c r="B49" s="578">
        <v>5201</v>
      </c>
      <c r="C49" s="195" t="s">
        <v>4955</v>
      </c>
      <c r="D49" s="6" t="s">
        <v>3895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5692</v>
      </c>
      <c r="B51" s="579">
        <v>6202</v>
      </c>
      <c r="C51" s="220" t="s">
        <v>2919</v>
      </c>
      <c r="D51" s="300" t="s">
        <v>5685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5692</v>
      </c>
      <c r="B52" s="578">
        <v>6230</v>
      </c>
      <c r="C52" s="61" t="s">
        <v>1221</v>
      </c>
      <c r="D52" s="582" t="s">
        <v>5686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5692</v>
      </c>
      <c r="B53" s="578">
        <v>1112</v>
      </c>
      <c r="C53" s="61" t="s">
        <v>251</v>
      </c>
      <c r="D53" s="300" t="s">
        <v>5685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5692</v>
      </c>
      <c r="B54" s="577">
        <v>1112</v>
      </c>
      <c r="C54" s="61" t="s">
        <v>247</v>
      </c>
      <c r="D54" s="300" t="s">
        <v>5687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5692</v>
      </c>
      <c r="B55" s="578">
        <v>7101</v>
      </c>
      <c r="C55" s="186" t="s">
        <v>2788</v>
      </c>
      <c r="D55" s="300" t="s">
        <v>5687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5692</v>
      </c>
      <c r="B56" s="577">
        <v>1112</v>
      </c>
      <c r="C56" s="61" t="s">
        <v>247</v>
      </c>
      <c r="D56" s="300" t="s">
        <v>5688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5692</v>
      </c>
      <c r="B57" s="578">
        <v>7101</v>
      </c>
      <c r="C57" s="186" t="s">
        <v>2788</v>
      </c>
      <c r="D57" s="300" t="s">
        <v>5688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5692</v>
      </c>
      <c r="B58" s="578">
        <v>1112</v>
      </c>
      <c r="C58" s="61" t="s">
        <v>246</v>
      </c>
      <c r="D58" s="61" t="s">
        <v>2787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5692</v>
      </c>
      <c r="B59" s="578">
        <v>7101</v>
      </c>
      <c r="C59" s="186" t="s">
        <v>2788</v>
      </c>
      <c r="D59" s="61" t="s">
        <v>2787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5692</v>
      </c>
      <c r="B60" s="578">
        <v>1112</v>
      </c>
      <c r="C60" s="61" t="s">
        <v>246</v>
      </c>
      <c r="D60" s="61" t="s">
        <v>2789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5692</v>
      </c>
      <c r="B61" s="578">
        <v>7101</v>
      </c>
      <c r="C61" s="186" t="s">
        <v>2788</v>
      </c>
      <c r="D61" s="61" t="s">
        <v>2789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5692</v>
      </c>
      <c r="B62" s="579">
        <v>6214</v>
      </c>
      <c r="C62" s="220" t="s">
        <v>2790</v>
      </c>
      <c r="D62" s="299" t="s">
        <v>5689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5692</v>
      </c>
      <c r="B63" s="579">
        <v>6214</v>
      </c>
      <c r="C63" s="220" t="s">
        <v>2790</v>
      </c>
      <c r="D63" s="299" t="s">
        <v>4946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5692</v>
      </c>
      <c r="B64" s="578">
        <v>1112</v>
      </c>
      <c r="C64" s="220" t="s">
        <v>251</v>
      </c>
      <c r="D64" s="299" t="s">
        <v>5689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5692</v>
      </c>
      <c r="B65" s="579">
        <v>6214</v>
      </c>
      <c r="C65" s="220" t="s">
        <v>2791</v>
      </c>
      <c r="D65" s="300" t="s">
        <v>5690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5692</v>
      </c>
      <c r="B66" s="578">
        <v>1112</v>
      </c>
      <c r="C66" s="61" t="s">
        <v>251</v>
      </c>
      <c r="D66" s="300" t="s">
        <v>5690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5692</v>
      </c>
      <c r="B67" s="579">
        <v>6214</v>
      </c>
      <c r="C67" s="220" t="s">
        <v>2792</v>
      </c>
      <c r="D67" s="300" t="s">
        <v>5691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5692</v>
      </c>
      <c r="B68" s="578">
        <v>1112</v>
      </c>
      <c r="C68" s="61" t="s">
        <v>251</v>
      </c>
      <c r="D68" s="300" t="s">
        <v>5691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5693</v>
      </c>
      <c r="B70" s="579">
        <v>6207</v>
      </c>
      <c r="C70" s="134" t="s">
        <v>1215</v>
      </c>
      <c r="D70" s="134" t="s">
        <v>5701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5693</v>
      </c>
      <c r="B71" s="579">
        <v>1194</v>
      </c>
      <c r="C71" s="134" t="s">
        <v>3799</v>
      </c>
      <c r="D71" s="134" t="s">
        <v>5701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5693</v>
      </c>
      <c r="B72" s="578">
        <v>1112</v>
      </c>
      <c r="C72" s="61" t="s">
        <v>251</v>
      </c>
      <c r="D72" s="134" t="s">
        <v>5701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5693</v>
      </c>
      <c r="B73" s="579">
        <v>6213</v>
      </c>
      <c r="C73" s="134" t="s">
        <v>877</v>
      </c>
      <c r="D73" s="134" t="s">
        <v>5702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5693</v>
      </c>
      <c r="B74" s="579">
        <v>1194</v>
      </c>
      <c r="C74" s="134" t="s">
        <v>3799</v>
      </c>
      <c r="D74" s="134" t="s">
        <v>5702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5693</v>
      </c>
      <c r="B75" s="578">
        <v>1112</v>
      </c>
      <c r="C75" s="61" t="s">
        <v>251</v>
      </c>
      <c r="D75" s="134" t="s">
        <v>5702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5693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5693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5694</v>
      </c>
      <c r="B79" s="579">
        <v>6201</v>
      </c>
      <c r="C79" s="134" t="s">
        <v>2920</v>
      </c>
      <c r="D79" s="134" t="s">
        <v>5703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5694</v>
      </c>
      <c r="B80" s="579">
        <v>6201</v>
      </c>
      <c r="C80" s="134" t="s">
        <v>2920</v>
      </c>
      <c r="D80" s="554" t="s">
        <v>5704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5694</v>
      </c>
      <c r="B81" s="579">
        <v>6201</v>
      </c>
      <c r="C81" s="134" t="s">
        <v>605</v>
      </c>
      <c r="D81" s="554" t="s">
        <v>4915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5694</v>
      </c>
      <c r="B82" s="578">
        <v>2123</v>
      </c>
      <c r="C82" s="61" t="s">
        <v>595</v>
      </c>
      <c r="D82" s="134" t="s">
        <v>5705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5694</v>
      </c>
      <c r="B83" s="579">
        <v>6219</v>
      </c>
      <c r="C83" s="134" t="s">
        <v>2921</v>
      </c>
      <c r="D83" s="134" t="s">
        <v>5708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5694</v>
      </c>
      <c r="B84" s="578">
        <v>2123</v>
      </c>
      <c r="C84" s="61" t="s">
        <v>595</v>
      </c>
      <c r="D84" s="134" t="s">
        <v>5708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5694</v>
      </c>
      <c r="B85" s="579">
        <v>6219</v>
      </c>
      <c r="C85" s="134" t="s">
        <v>2921</v>
      </c>
      <c r="D85" s="134" t="s">
        <v>5709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5694</v>
      </c>
      <c r="B86" s="578">
        <v>2123</v>
      </c>
      <c r="C86" s="61" t="s">
        <v>595</v>
      </c>
      <c r="D86" s="134" t="s">
        <v>5709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5694</v>
      </c>
      <c r="B87" s="578">
        <v>2123</v>
      </c>
      <c r="C87" s="61" t="s">
        <v>1214</v>
      </c>
      <c r="D87" s="134" t="s">
        <v>5710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5694</v>
      </c>
      <c r="B88" s="578">
        <v>1112</v>
      </c>
      <c r="C88" s="61" t="s">
        <v>251</v>
      </c>
      <c r="D88" s="134" t="s">
        <v>5710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5694</v>
      </c>
      <c r="B89" s="578">
        <v>1112</v>
      </c>
      <c r="C89" s="300" t="s">
        <v>249</v>
      </c>
      <c r="D89" s="134" t="s">
        <v>5710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5695</v>
      </c>
      <c r="B91" s="578">
        <v>2194</v>
      </c>
      <c r="C91" s="61" t="s">
        <v>1216</v>
      </c>
      <c r="D91" s="245" t="s">
        <v>5711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5695</v>
      </c>
      <c r="B92" s="579">
        <v>1194</v>
      </c>
      <c r="C92" s="300" t="s">
        <v>3799</v>
      </c>
      <c r="D92" s="245" t="s">
        <v>5712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5695</v>
      </c>
      <c r="B93" s="579">
        <v>1194</v>
      </c>
      <c r="C93" s="61" t="s">
        <v>596</v>
      </c>
      <c r="D93" s="245" t="s">
        <v>5713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5695</v>
      </c>
      <c r="B94" s="577">
        <v>2194</v>
      </c>
      <c r="C94" s="300" t="s">
        <v>1216</v>
      </c>
      <c r="D94" s="300" t="s">
        <v>5714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5664</v>
      </c>
      <c r="B95" s="576">
        <v>1111</v>
      </c>
      <c r="C95" t="s">
        <v>5749</v>
      </c>
      <c r="D95" s="299" t="s">
        <v>5671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5695</v>
      </c>
      <c r="B96" s="578">
        <v>1112</v>
      </c>
      <c r="C96" s="61" t="s">
        <v>251</v>
      </c>
      <c r="D96" s="300" t="s">
        <v>5714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5696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5696</v>
      </c>
      <c r="B99" s="579">
        <v>6203</v>
      </c>
      <c r="C99" s="61" t="s">
        <v>1223</v>
      </c>
      <c r="D99" s="134" t="s">
        <v>2616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5696</v>
      </c>
      <c r="B100" s="579">
        <v>6213</v>
      </c>
      <c r="C100" s="61" t="s">
        <v>1217</v>
      </c>
      <c r="D100" s="244" t="s">
        <v>5717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5696</v>
      </c>
      <c r="B101" s="579">
        <v>1194</v>
      </c>
      <c r="C101" s="61" t="s">
        <v>3799</v>
      </c>
      <c r="D101" s="244" t="s">
        <v>5717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5696</v>
      </c>
      <c r="B102" s="579">
        <v>6213</v>
      </c>
      <c r="C102" s="61" t="s">
        <v>1217</v>
      </c>
      <c r="D102" s="134" t="s">
        <v>5716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5696</v>
      </c>
      <c r="B103" s="578">
        <v>6232</v>
      </c>
      <c r="C103" s="61" t="s">
        <v>1218</v>
      </c>
      <c r="D103" s="245" t="s">
        <v>5713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5696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5696</v>
      </c>
      <c r="B105" s="578">
        <v>6230</v>
      </c>
      <c r="C105" s="61" t="s">
        <v>1221</v>
      </c>
      <c r="D105" s="244" t="s">
        <v>5718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5696</v>
      </c>
      <c r="B106" s="579">
        <v>6215</v>
      </c>
      <c r="C106" s="61" t="s">
        <v>1220</v>
      </c>
      <c r="D106" s="244" t="s">
        <v>5751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5696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5697</v>
      </c>
      <c r="B109" s="579">
        <v>5201</v>
      </c>
      <c r="C109" s="134" t="s">
        <v>1219</v>
      </c>
      <c r="D109" s="134" t="s">
        <v>5715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5697</v>
      </c>
      <c r="B110" s="579">
        <v>1194</v>
      </c>
      <c r="C110" s="61" t="s">
        <v>3799</v>
      </c>
      <c r="D110" s="134" t="s">
        <v>5715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5697</v>
      </c>
      <c r="B111" s="579">
        <v>6209</v>
      </c>
      <c r="C111" s="220" t="s">
        <v>597</v>
      </c>
      <c r="D111" s="244" t="s">
        <v>5719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5697</v>
      </c>
      <c r="B112" s="579">
        <v>1194</v>
      </c>
      <c r="C112" s="61" t="s">
        <v>3799</v>
      </c>
      <c r="D112" s="244" t="s">
        <v>5719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5697</v>
      </c>
      <c r="B113" s="579">
        <v>6209</v>
      </c>
      <c r="C113" s="220" t="s">
        <v>597</v>
      </c>
      <c r="D113" s="244" t="s">
        <v>5720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5697</v>
      </c>
      <c r="B114" s="579">
        <v>6207</v>
      </c>
      <c r="C114" s="61" t="s">
        <v>1215</v>
      </c>
      <c r="D114" s="244" t="s">
        <v>5721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5697</v>
      </c>
      <c r="B115" s="578">
        <v>2123</v>
      </c>
      <c r="C115" s="166" t="s">
        <v>4456</v>
      </c>
      <c r="D115" s="244" t="s">
        <v>4930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5697</v>
      </c>
      <c r="B116" s="578">
        <v>2123</v>
      </c>
      <c r="C116" s="166" t="s">
        <v>4456</v>
      </c>
      <c r="D116" s="244" t="s">
        <v>4931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5697</v>
      </c>
      <c r="B117" s="578">
        <v>2123</v>
      </c>
      <c r="C117" s="166" t="s">
        <v>4456</v>
      </c>
      <c r="D117" s="244" t="s">
        <v>4932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5697</v>
      </c>
      <c r="B118" s="578">
        <v>2123</v>
      </c>
      <c r="C118" s="61" t="s">
        <v>595</v>
      </c>
      <c r="D118" s="244" t="s">
        <v>5722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5697</v>
      </c>
      <c r="B119" s="578">
        <v>2123</v>
      </c>
      <c r="C119" s="61" t="s">
        <v>595</v>
      </c>
      <c r="D119" s="244" t="s">
        <v>5723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5697</v>
      </c>
      <c r="B120" s="578">
        <v>2123</v>
      </c>
      <c r="C120" s="61" t="s">
        <v>595</v>
      </c>
      <c r="D120" s="244" t="s">
        <v>5724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5697</v>
      </c>
      <c r="B121" s="577">
        <v>1112</v>
      </c>
      <c r="C121" s="61" t="s">
        <v>251</v>
      </c>
      <c r="D121" s="244" t="s">
        <v>5726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5697</v>
      </c>
      <c r="B122" s="578">
        <v>1112</v>
      </c>
      <c r="C122" s="300" t="s">
        <v>249</v>
      </c>
      <c r="D122" s="244" t="s">
        <v>5727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5698</v>
      </c>
      <c r="B124" s="579">
        <v>2192</v>
      </c>
      <c r="C124" s="220" t="s">
        <v>18</v>
      </c>
      <c r="D124" t="s">
        <v>5728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5698</v>
      </c>
      <c r="B125" s="579">
        <v>2192</v>
      </c>
      <c r="C125" s="220" t="s">
        <v>18</v>
      </c>
      <c r="D125" t="s">
        <v>5729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5698</v>
      </c>
      <c r="B126" s="579">
        <v>2192</v>
      </c>
      <c r="C126" s="220" t="s">
        <v>18</v>
      </c>
      <c r="D126" t="s">
        <v>5730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5698</v>
      </c>
      <c r="B127" s="579">
        <v>2192</v>
      </c>
      <c r="C127" s="220" t="s">
        <v>18</v>
      </c>
      <c r="D127" t="s">
        <v>5731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5698</v>
      </c>
      <c r="B128" s="579">
        <v>2192</v>
      </c>
      <c r="C128" s="220" t="s">
        <v>18</v>
      </c>
      <c r="D128" t="s">
        <v>5732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5698</v>
      </c>
      <c r="B129" s="579">
        <v>2192</v>
      </c>
      <c r="C129" s="220" t="s">
        <v>18</v>
      </c>
      <c r="D129" t="s">
        <v>5733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5698</v>
      </c>
      <c r="B130" s="579">
        <v>2192</v>
      </c>
      <c r="C130" s="220" t="s">
        <v>18</v>
      </c>
      <c r="D130" t="s">
        <v>5732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5698</v>
      </c>
      <c r="B131" s="578">
        <v>1112</v>
      </c>
      <c r="C131" s="115" t="s">
        <v>4461</v>
      </c>
      <c r="D131" s="314" t="s">
        <v>5811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5699</v>
      </c>
      <c r="B133" s="578">
        <v>2123</v>
      </c>
      <c r="C133" s="220" t="s">
        <v>1214</v>
      </c>
      <c r="D133" s="244" t="s">
        <v>2508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5699</v>
      </c>
      <c r="B134" s="579">
        <v>2192</v>
      </c>
      <c r="C134" s="220" t="s">
        <v>599</v>
      </c>
      <c r="D134" s="244" t="s">
        <v>2508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5699</v>
      </c>
      <c r="B135" s="578">
        <v>2123</v>
      </c>
      <c r="C135" s="220" t="s">
        <v>1214</v>
      </c>
      <c r="D135" s="244" t="s">
        <v>4465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5699</v>
      </c>
      <c r="B136" s="579">
        <v>2192</v>
      </c>
      <c r="C136" s="220" t="s">
        <v>599</v>
      </c>
      <c r="D136" s="244" t="s">
        <v>4465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5700</v>
      </c>
      <c r="B137" s="579">
        <v>2192</v>
      </c>
      <c r="C137" s="115" t="s">
        <v>18</v>
      </c>
      <c r="D137" s="244" t="s">
        <v>5809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5700</v>
      </c>
      <c r="B138" s="578">
        <v>2123</v>
      </c>
      <c r="C138" s="115" t="s">
        <v>595</v>
      </c>
      <c r="D138" s="244" t="s">
        <v>5809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5699</v>
      </c>
      <c r="B139" s="578">
        <v>2123</v>
      </c>
      <c r="C139" s="115" t="s">
        <v>1214</v>
      </c>
      <c r="D139" s="244" t="s">
        <v>5810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5699</v>
      </c>
      <c r="B140" s="579">
        <v>2192</v>
      </c>
      <c r="C140" s="115" t="s">
        <v>599</v>
      </c>
      <c r="D140" s="244" t="s">
        <v>5810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5699</v>
      </c>
      <c r="B141" s="578">
        <v>2123</v>
      </c>
      <c r="C141" s="299" t="s">
        <v>1214</v>
      </c>
      <c r="D141" s="244" t="s">
        <v>5808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5699</v>
      </c>
      <c r="B142" s="579">
        <v>2192</v>
      </c>
      <c r="C142" s="299" t="s">
        <v>599</v>
      </c>
      <c r="D142" s="244" t="s">
        <v>5808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5700</v>
      </c>
      <c r="B144" s="576">
        <v>4201</v>
      </c>
      <c r="C144" s="259" t="s">
        <v>1309</v>
      </c>
      <c r="D144" s="244" t="s">
        <v>5747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5700</v>
      </c>
      <c r="B145" s="579">
        <v>2192</v>
      </c>
      <c r="C145" s="115" t="s">
        <v>599</v>
      </c>
      <c r="D145" s="244" t="s">
        <v>5747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5700</v>
      </c>
      <c r="B146" s="579">
        <v>2192</v>
      </c>
      <c r="C146" s="115" t="s">
        <v>18</v>
      </c>
      <c r="D146" s="244" t="s">
        <v>5746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5700</v>
      </c>
      <c r="B147" s="576">
        <v>4201</v>
      </c>
      <c r="C147" s="259" t="s">
        <v>337</v>
      </c>
      <c r="D147" s="244" t="s">
        <v>5746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5700</v>
      </c>
      <c r="B148" s="579">
        <v>2192</v>
      </c>
      <c r="C148" s="115" t="s">
        <v>18</v>
      </c>
      <c r="D148" s="244" t="s">
        <v>5804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5700</v>
      </c>
      <c r="B149" s="579">
        <v>2131</v>
      </c>
      <c r="C149" s="299" t="s">
        <v>5745</v>
      </c>
      <c r="D149" s="244" t="s">
        <v>5804</v>
      </c>
      <c r="E149" s="309"/>
      <c r="F149" s="594">
        <f>E148</f>
        <v>442260</v>
      </c>
    </row>
    <row r="150" spans="1:16">
      <c r="A150" s="587" t="s">
        <v>5700</v>
      </c>
      <c r="B150" s="579">
        <v>2131</v>
      </c>
      <c r="C150" s="299" t="s">
        <v>4888</v>
      </c>
      <c r="D150" s="244" t="s">
        <v>5805</v>
      </c>
      <c r="E150" s="237">
        <v>479115</v>
      </c>
      <c r="F150" s="233"/>
    </row>
    <row r="151" spans="1:16">
      <c r="A151" s="587" t="s">
        <v>5700</v>
      </c>
      <c r="B151" s="579">
        <v>2192</v>
      </c>
      <c r="C151" s="115" t="s">
        <v>599</v>
      </c>
      <c r="D151" s="244" t="s">
        <v>5805</v>
      </c>
      <c r="E151" s="309"/>
      <c r="F151" s="594">
        <f>E150</f>
        <v>479115</v>
      </c>
    </row>
    <row r="152" spans="1:16">
      <c r="A152" s="587" t="s">
        <v>5700</v>
      </c>
      <c r="B152" s="579">
        <v>2192</v>
      </c>
      <c r="C152" s="115" t="s">
        <v>18</v>
      </c>
      <c r="D152" s="244" t="s">
        <v>5806</v>
      </c>
      <c r="E152" s="146">
        <v>1112842</v>
      </c>
      <c r="F152" s="233"/>
      <c r="J152" s="233"/>
    </row>
    <row r="153" spans="1:16">
      <c r="A153" s="587" t="s">
        <v>5700</v>
      </c>
      <c r="B153" s="578">
        <v>1121</v>
      </c>
      <c r="C153" s="560" t="s">
        <v>243</v>
      </c>
      <c r="D153" s="244" t="s">
        <v>5806</v>
      </c>
      <c r="E153" s="309"/>
      <c r="F153" s="594">
        <f>E152</f>
        <v>1112842</v>
      </c>
    </row>
    <row r="154" spans="1:16">
      <c r="A154" s="587" t="s">
        <v>5700</v>
      </c>
      <c r="B154" s="578">
        <v>1121</v>
      </c>
      <c r="C154" s="560" t="s">
        <v>2918</v>
      </c>
      <c r="D154" s="244" t="s">
        <v>5807</v>
      </c>
      <c r="E154" s="146">
        <v>355944</v>
      </c>
      <c r="F154" s="233"/>
    </row>
    <row r="155" spans="1:16">
      <c r="A155" s="587" t="s">
        <v>5700</v>
      </c>
      <c r="B155" s="579">
        <v>2192</v>
      </c>
      <c r="C155" s="115" t="s">
        <v>599</v>
      </c>
      <c r="D155" s="244" t="s">
        <v>5807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2" activePane="bottomLeft" state="frozen"/>
      <selection pane="bottomLeft" activeCell="O9" sqref="O9:O10"/>
    </sheetView>
  </sheetViews>
  <sheetFormatPr defaultColWidth="9" defaultRowHeight="16.2"/>
  <cols>
    <col min="1" max="1" width="8.21875" style="583" customWidth="1"/>
    <col min="2" max="2" width="7.33203125" style="230" customWidth="1"/>
    <col min="3" max="3" width="17.77734375" style="186" customWidth="1"/>
    <col min="4" max="4" width="25" style="61" customWidth="1"/>
    <col min="5" max="5" width="13.77734375" style="234" bestFit="1" customWidth="1"/>
    <col min="6" max="6" width="13.77734375" style="186" bestFit="1" customWidth="1"/>
    <col min="7" max="7" width="4.109375" style="186" customWidth="1"/>
    <col min="8" max="8" width="1.44140625" style="584" customWidth="1"/>
    <col min="9" max="9" width="6.44140625" style="186" customWidth="1"/>
    <col min="10" max="10" width="16.109375" style="186" bestFit="1" customWidth="1"/>
    <col min="11" max="11" width="11.21875" style="186" customWidth="1"/>
    <col min="12" max="12" width="1.6640625" style="186" customWidth="1"/>
    <col min="13" max="13" width="4.88671875" style="186" bestFit="1" customWidth="1"/>
    <col min="14" max="14" width="12.88671875" style="186" customWidth="1"/>
    <col min="15" max="15" width="9.33203125" style="186" customWidth="1"/>
    <col min="16" max="16" width="3.10937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10038</v>
      </c>
      <c r="B2" s="576">
        <v>1111</v>
      </c>
      <c r="C2" t="s">
        <v>876</v>
      </c>
      <c r="D2" s="115" t="s">
        <v>10169</v>
      </c>
      <c r="E2" s="236">
        <v>53058</v>
      </c>
      <c r="F2" s="229"/>
      <c r="H2" s="584"/>
      <c r="I2" s="828" t="s">
        <v>5786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10038</v>
      </c>
      <c r="B3" s="576">
        <v>1112</v>
      </c>
      <c r="C3" s="61" t="s">
        <v>246</v>
      </c>
      <c r="D3" s="115" t="s">
        <v>10093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10039</v>
      </c>
      <c r="B4" s="576">
        <v>1112</v>
      </c>
      <c r="C4" s="166" t="s">
        <v>247</v>
      </c>
      <c r="D4" s="115" t="s">
        <v>10093</v>
      </c>
      <c r="E4" s="236">
        <v>1173</v>
      </c>
      <c r="F4" s="236"/>
      <c r="H4" s="584"/>
      <c r="I4" s="576">
        <v>1112</v>
      </c>
      <c r="J4" s="175" t="s">
        <v>4856</v>
      </c>
      <c r="K4" s="643">
        <f t="shared" si="0"/>
        <v>179669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10038</v>
      </c>
      <c r="B5" s="576">
        <v>1112</v>
      </c>
      <c r="C5" s="175" t="s">
        <v>4959</v>
      </c>
      <c r="D5" s="115" t="s">
        <v>10093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10038</v>
      </c>
      <c r="B6" s="576">
        <v>1121</v>
      </c>
      <c r="C6" s="61" t="s">
        <v>2918</v>
      </c>
      <c r="D6" s="115" t="s">
        <v>10093</v>
      </c>
      <c r="E6" s="236">
        <v>2028644</v>
      </c>
      <c r="F6" s="236"/>
      <c r="G6" s="187"/>
      <c r="I6" s="577">
        <v>1123</v>
      </c>
      <c r="J6" s="311" t="s">
        <v>3639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10038</v>
      </c>
      <c r="B7" s="577">
        <v>1123</v>
      </c>
      <c r="C7" s="311" t="s">
        <v>3639</v>
      </c>
      <c r="D7" s="115" t="s">
        <v>10093</v>
      </c>
      <c r="E7" s="236">
        <v>499380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718321.51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10038</v>
      </c>
      <c r="B8" s="578">
        <v>1130</v>
      </c>
      <c r="C8" s="300" t="s">
        <v>3890</v>
      </c>
      <c r="D8" s="115" t="s">
        <v>10093</v>
      </c>
      <c r="E8" s="236">
        <v>718694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3430</v>
      </c>
      <c r="N8" s="648" t="s">
        <v>4859</v>
      </c>
      <c r="O8" s="643">
        <f t="shared" si="1"/>
        <v>-1573435</v>
      </c>
    </row>
    <row r="9" spans="1:16">
      <c r="A9" s="587" t="s">
        <v>10038</v>
      </c>
      <c r="B9" s="578">
        <v>1901</v>
      </c>
      <c r="C9" s="300" t="s">
        <v>4857</v>
      </c>
      <c r="D9" s="115" t="s">
        <v>10093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10038</v>
      </c>
      <c r="B10" s="578">
        <v>2123</v>
      </c>
      <c r="C10" s="300" t="s">
        <v>595</v>
      </c>
      <c r="D10" s="115" t="s">
        <v>10093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4862</v>
      </c>
      <c r="O10" s="643">
        <f>K35</f>
        <v>-3164.9900000002235</v>
      </c>
    </row>
    <row r="11" spans="1:16">
      <c r="A11" s="587" t="s">
        <v>10038</v>
      </c>
      <c r="B11" s="578">
        <v>2194</v>
      </c>
      <c r="C11" s="311" t="s">
        <v>244</v>
      </c>
      <c r="D11" s="115" t="s">
        <v>10093</v>
      </c>
      <c r="E11" s="236"/>
      <c r="F11" s="236">
        <v>37362</v>
      </c>
      <c r="I11" s="583">
        <v>1000</v>
      </c>
      <c r="J11" s="300" t="s">
        <v>5787</v>
      </c>
      <c r="K11" s="643">
        <f>SUM(K3:K10)</f>
        <v>3542625.51</v>
      </c>
      <c r="L11" s="187"/>
      <c r="M11" s="336">
        <v>9000</v>
      </c>
      <c r="N11" s="648" t="s">
        <v>5790</v>
      </c>
      <c r="O11" s="643">
        <f>SUM(O3:O8)+O10</f>
        <v>3542625.01</v>
      </c>
      <c r="P11" s="581">
        <f>K11-O11</f>
        <v>0.5</v>
      </c>
    </row>
    <row r="12" spans="1:16">
      <c r="A12" s="587" t="s">
        <v>10038</v>
      </c>
      <c r="B12" s="578">
        <v>3110</v>
      </c>
      <c r="C12" s="311" t="s">
        <v>4883</v>
      </c>
      <c r="D12" s="115" t="s">
        <v>10093</v>
      </c>
      <c r="E12" s="236"/>
      <c r="F12" s="235">
        <v>5000000</v>
      </c>
      <c r="I12" s="828" t="s">
        <v>5783</v>
      </c>
      <c r="J12" s="828"/>
      <c r="K12" s="828"/>
      <c r="M12" s="828" t="s">
        <v>5784</v>
      </c>
      <c r="N12" s="829"/>
      <c r="O12" s="829"/>
    </row>
    <row r="13" spans="1:16">
      <c r="A13" s="587" t="s">
        <v>10038</v>
      </c>
      <c r="B13" s="578">
        <v>3430</v>
      </c>
      <c r="C13" s="311" t="s">
        <v>4884</v>
      </c>
      <c r="D13" s="115" t="s">
        <v>10093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-(SUMIF($B$2:$B$207,I13,$E$2:$E$207)-SUMIF($B$2:$B$207,I13,$F$2:$F$207))</f>
        <v>2686242</v>
      </c>
      <c r="M13" s="583"/>
      <c r="N13" s="582" t="s">
        <v>5753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5758</v>
      </c>
      <c r="O14" s="643">
        <f>F16</f>
        <v>2538242</v>
      </c>
    </row>
    <row r="15" spans="1:16">
      <c r="A15" s="587" t="s">
        <v>10094</v>
      </c>
      <c r="B15" s="576">
        <v>1123</v>
      </c>
      <c r="C15" t="s">
        <v>3639</v>
      </c>
      <c r="D15" s="115" t="s">
        <v>10047</v>
      </c>
      <c r="E15" s="575">
        <f>F16+F17</f>
        <v>2665155</v>
      </c>
      <c r="F15" s="229"/>
      <c r="I15" s="583">
        <v>4203</v>
      </c>
      <c r="J15" s="582" t="s">
        <v>5755</v>
      </c>
      <c r="K15" s="239">
        <f>-(SUMIF($B$2:$B$207,I15,$E$2:$E$207)-SUMIF($B$2:$B$207,I15,$F$2:$F$207))</f>
        <v>0</v>
      </c>
      <c r="M15" s="583"/>
      <c r="N15" s="582" t="s">
        <v>5785</v>
      </c>
      <c r="O15" s="187">
        <f>SUM(O16:O19)</f>
        <v>148000</v>
      </c>
    </row>
    <row r="16" spans="1:16">
      <c r="A16" s="587" t="s">
        <v>10094</v>
      </c>
      <c r="B16" s="576">
        <v>4201</v>
      </c>
      <c r="C16" s="175" t="s">
        <v>337</v>
      </c>
      <c r="D16" s="115" t="s">
        <v>10047</v>
      </c>
      <c r="E16" s="229"/>
      <c r="F16" s="236">
        <v>2538242</v>
      </c>
      <c r="I16" s="583"/>
      <c r="J16" s="582" t="s">
        <v>5756</v>
      </c>
      <c r="K16" s="643">
        <f>K13-K14-K15</f>
        <v>2686242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10094</v>
      </c>
      <c r="B17" s="576">
        <v>2194</v>
      </c>
      <c r="C17" s="175" t="s">
        <v>244</v>
      </c>
      <c r="D17" s="115" t="s">
        <v>10047</v>
      </c>
      <c r="E17" s="229"/>
      <c r="F17" s="236">
        <v>126913</v>
      </c>
      <c r="I17" s="583"/>
      <c r="J17" s="582" t="s">
        <v>5763</v>
      </c>
      <c r="K17" s="644">
        <f>O25</f>
        <v>207976.99</v>
      </c>
      <c r="M17" s="583" t="s">
        <v>5741</v>
      </c>
      <c r="N17" s="582" t="s">
        <v>10167</v>
      </c>
      <c r="O17" s="649">
        <v>430000</v>
      </c>
    </row>
    <row r="18" spans="1:16">
      <c r="A18" s="587" t="s">
        <v>10094</v>
      </c>
      <c r="B18" s="576">
        <v>4201</v>
      </c>
      <c r="C18" s="313" t="s">
        <v>1309</v>
      </c>
      <c r="D18" t="s">
        <v>10174</v>
      </c>
      <c r="E18" s="172"/>
      <c r="F18" s="162"/>
      <c r="G18" s="187"/>
      <c r="I18" s="583"/>
      <c r="J18" s="582" t="s">
        <v>5764</v>
      </c>
      <c r="K18" s="644">
        <f>K16-K17</f>
        <v>2478265.0099999998</v>
      </c>
      <c r="M18" s="583" t="s">
        <v>5742</v>
      </c>
      <c r="N18" s="582" t="s">
        <v>10165</v>
      </c>
      <c r="O18" s="650"/>
    </row>
    <row r="19" spans="1:16">
      <c r="A19" s="587" t="s">
        <v>10094</v>
      </c>
      <c r="B19" s="577">
        <v>2131</v>
      </c>
      <c r="C19" s="560" t="s">
        <v>4954</v>
      </c>
      <c r="D19" t="s">
        <v>10174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0.9225769718439365</v>
      </c>
      <c r="M19" s="583" t="s">
        <v>5742</v>
      </c>
      <c r="N19" s="582" t="s">
        <v>10168</v>
      </c>
      <c r="O19" s="186">
        <f>-'6正'!O18</f>
        <v>-282000</v>
      </c>
      <c r="P19" s="581">
        <f>O13-O14-O15</f>
        <v>0</v>
      </c>
    </row>
    <row r="20" spans="1:16">
      <c r="A20" s="587" t="s">
        <v>10094</v>
      </c>
      <c r="B20" s="576">
        <v>2131</v>
      </c>
      <c r="C20" s="310" t="s">
        <v>1308</v>
      </c>
      <c r="D20" t="s">
        <v>10173</v>
      </c>
      <c r="E20" s="172"/>
      <c r="F20" s="162"/>
      <c r="G20" s="233"/>
      <c r="I20" s="583"/>
      <c r="J20" s="582" t="s">
        <v>5766</v>
      </c>
      <c r="K20" s="643">
        <f>SUM(K22:K31)</f>
        <v>2481523</v>
      </c>
    </row>
    <row r="21" spans="1:16">
      <c r="A21" s="587" t="s">
        <v>10094</v>
      </c>
      <c r="B21" s="576">
        <v>4201</v>
      </c>
      <c r="C21" s="259" t="s">
        <v>337</v>
      </c>
      <c r="D21" t="s">
        <v>10173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0.92378981491615419</v>
      </c>
      <c r="M21" s="828" t="s">
        <v>5791</v>
      </c>
      <c r="N21" s="829"/>
      <c r="O21" s="829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(SUMIF($B$2:$B$207,I22,$E$2:$E$207)-SUMIF($B$2:$B$207,I22,$F$2:$F$207))</f>
        <v>1817500</v>
      </c>
      <c r="M22" s="583"/>
      <c r="N22" s="582" t="s">
        <v>5792</v>
      </c>
      <c r="O22" s="186">
        <f>E8</f>
        <v>718694</v>
      </c>
    </row>
    <row r="23" spans="1:16">
      <c r="A23" s="587" t="s">
        <v>10095</v>
      </c>
      <c r="B23" s="578">
        <v>1121</v>
      </c>
      <c r="C23" s="61" t="s">
        <v>2918</v>
      </c>
      <c r="D23" s="115" t="s">
        <v>10041</v>
      </c>
      <c r="E23" s="235">
        <v>1482030</v>
      </c>
      <c r="F23" s="232"/>
      <c r="I23" s="583">
        <v>6202</v>
      </c>
      <c r="J23" s="582" t="s">
        <v>5769</v>
      </c>
      <c r="K23" s="643">
        <f t="shared" si="2"/>
        <v>210000</v>
      </c>
      <c r="M23" s="583">
        <v>5201</v>
      </c>
      <c r="N23" s="582" t="s">
        <v>5793</v>
      </c>
      <c r="O23" s="186">
        <f>SUMIF($B$2:$B$207,M23,$E$2:$E$207)</f>
        <v>207604</v>
      </c>
    </row>
    <row r="24" spans="1:16">
      <c r="A24" s="587" t="s">
        <v>10095</v>
      </c>
      <c r="B24" s="578">
        <v>1121</v>
      </c>
      <c r="C24" s="61" t="s">
        <v>2918</v>
      </c>
      <c r="D24" s="115" t="s">
        <v>4449</v>
      </c>
      <c r="E24" s="235">
        <v>401310</v>
      </c>
      <c r="F24" s="232"/>
      <c r="I24" s="583">
        <v>6203</v>
      </c>
      <c r="J24" s="582" t="s">
        <v>5770</v>
      </c>
      <c r="K24" s="643">
        <f t="shared" si="2"/>
        <v>840</v>
      </c>
      <c r="M24" s="583" t="s">
        <v>5742</v>
      </c>
      <c r="N24" s="582" t="s">
        <v>5794</v>
      </c>
      <c r="O24" s="643">
        <f>-K7+0.5</f>
        <v>-718321.01</v>
      </c>
    </row>
    <row r="25" spans="1:16">
      <c r="A25" s="587" t="s">
        <v>10095</v>
      </c>
      <c r="B25" s="578">
        <v>2131</v>
      </c>
      <c r="C25" s="61" t="s">
        <v>1308</v>
      </c>
      <c r="D25" s="115" t="s">
        <v>10103</v>
      </c>
      <c r="E25" s="235">
        <v>479115</v>
      </c>
      <c r="F25" s="232"/>
      <c r="I25" s="583">
        <v>6205</v>
      </c>
      <c r="J25" s="582" t="s">
        <v>5771</v>
      </c>
      <c r="K25" s="186">
        <f t="shared" si="2"/>
        <v>7536</v>
      </c>
      <c r="N25" s="582" t="s">
        <v>5795</v>
      </c>
      <c r="O25" s="186">
        <f>SUM(O22:O24)</f>
        <v>207976.99</v>
      </c>
    </row>
    <row r="26" spans="1:16">
      <c r="A26" s="587" t="s">
        <v>10095</v>
      </c>
      <c r="B26" s="576">
        <v>1123</v>
      </c>
      <c r="C26" s="240" t="s">
        <v>242</v>
      </c>
      <c r="D26" s="115" t="s">
        <v>10044</v>
      </c>
      <c r="E26" s="232"/>
      <c r="F26" s="235">
        <v>1420605</v>
      </c>
      <c r="I26" s="583">
        <v>6207</v>
      </c>
      <c r="J26" s="582" t="s">
        <v>5772</v>
      </c>
      <c r="K26" s="186">
        <f t="shared" si="2"/>
        <v>61824</v>
      </c>
    </row>
    <row r="27" spans="1:16">
      <c r="A27" s="587" t="s">
        <v>10095</v>
      </c>
      <c r="B27" s="576">
        <v>1123</v>
      </c>
      <c r="C27" s="240" t="s">
        <v>242</v>
      </c>
      <c r="D27" s="115" t="s">
        <v>10043</v>
      </c>
      <c r="E27" s="232"/>
      <c r="F27" s="235">
        <v>479115</v>
      </c>
      <c r="H27" s="580"/>
      <c r="I27" s="583">
        <v>6209</v>
      </c>
      <c r="J27" s="582" t="s">
        <v>5773</v>
      </c>
      <c r="K27" s="186">
        <f t="shared" si="2"/>
        <v>13602</v>
      </c>
      <c r="M27" s="828" t="s">
        <v>5798</v>
      </c>
      <c r="N27" s="828"/>
      <c r="O27" s="828"/>
    </row>
    <row r="28" spans="1:16">
      <c r="A28" s="587" t="s">
        <v>10095</v>
      </c>
      <c r="B28" s="578">
        <v>2131</v>
      </c>
      <c r="C28" s="240" t="s">
        <v>423</v>
      </c>
      <c r="D28" s="115" t="s">
        <v>10104</v>
      </c>
      <c r="E28" s="232"/>
      <c r="F28" s="235">
        <v>462735</v>
      </c>
      <c r="G28" s="233"/>
      <c r="I28" s="583">
        <v>6213</v>
      </c>
      <c r="J28" s="582" t="s">
        <v>5774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10095</v>
      </c>
      <c r="B29" s="578">
        <v>1121</v>
      </c>
      <c r="C29" s="61" t="s">
        <v>2918</v>
      </c>
      <c r="D29" s="115" t="s">
        <v>4854</v>
      </c>
      <c r="E29" s="235">
        <v>348180</v>
      </c>
      <c r="F29" s="232"/>
      <c r="G29" s="679"/>
      <c r="I29" s="583">
        <v>6214</v>
      </c>
      <c r="J29" s="582" t="s">
        <v>5775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10095</v>
      </c>
      <c r="B30" s="576">
        <v>1123</v>
      </c>
      <c r="C30" s="240" t="s">
        <v>242</v>
      </c>
      <c r="D30" s="115" t="s">
        <v>10042</v>
      </c>
      <c r="E30" s="232"/>
      <c r="F30" s="574">
        <f>E29</f>
        <v>348180</v>
      </c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10095</v>
      </c>
      <c r="B31" s="577" t="s">
        <v>4860</v>
      </c>
      <c r="C31" s="61" t="s">
        <v>246</v>
      </c>
      <c r="D31" s="299" t="s">
        <v>10045</v>
      </c>
      <c r="E31" s="236">
        <v>2435940</v>
      </c>
      <c r="F31" s="187"/>
      <c r="I31" s="583"/>
      <c r="J31" s="582" t="s">
        <v>5777</v>
      </c>
      <c r="K31" s="186">
        <f>O31</f>
        <v>19263</v>
      </c>
      <c r="N31" s="582" t="s">
        <v>2685</v>
      </c>
      <c r="O31" s="186">
        <f>SUM(O28:O30)</f>
        <v>19263</v>
      </c>
      <c r="P31" s="581">
        <f>K31-O31</f>
        <v>0</v>
      </c>
    </row>
    <row r="32" spans="1:16">
      <c r="A32" s="587" t="s">
        <v>10095</v>
      </c>
      <c r="B32" s="577" t="s">
        <v>4861</v>
      </c>
      <c r="C32" s="231" t="s">
        <v>243</v>
      </c>
      <c r="D32" s="299" t="s">
        <v>10045</v>
      </c>
      <c r="E32" s="229"/>
      <c r="F32" s="575">
        <f>E31</f>
        <v>2435940</v>
      </c>
      <c r="G32" s="581">
        <f>SUM(E23:E32)-SUM(F23:F32)</f>
        <v>0</v>
      </c>
      <c r="J32" s="582" t="s">
        <v>5778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5779</v>
      </c>
      <c r="K33" s="606">
        <f>K32/K$16</f>
        <v>-1.2128430722177018E-3</v>
      </c>
      <c r="M33" s="828" t="s">
        <v>5799</v>
      </c>
      <c r="N33" s="828"/>
      <c r="O33" s="828"/>
    </row>
    <row r="34" spans="1:16">
      <c r="A34" s="587" t="s">
        <v>10096</v>
      </c>
      <c r="B34" s="578">
        <v>1112</v>
      </c>
      <c r="C34" s="61" t="s">
        <v>246</v>
      </c>
      <c r="D34" s="299" t="s">
        <v>10046</v>
      </c>
      <c r="E34" s="236">
        <f>460655-14000+3150</f>
        <v>449805</v>
      </c>
      <c r="F34" s="187"/>
      <c r="I34" s="583">
        <v>7101</v>
      </c>
      <c r="J34" s="582" t="s">
        <v>5780</v>
      </c>
      <c r="K34" s="186">
        <f>-(SUMIF($B$2:$B$207,I34,$E$2:$E$207)-SUMIF($B$2:$B$207,I34,$F$2:$F$207))</f>
        <v>93</v>
      </c>
      <c r="N34" s="582" t="s">
        <v>5796</v>
      </c>
      <c r="O34" s="186">
        <f>4*12</f>
        <v>48</v>
      </c>
    </row>
    <row r="35" spans="1:16">
      <c r="A35" s="587" t="s">
        <v>10096</v>
      </c>
      <c r="B35" s="577">
        <v>1112</v>
      </c>
      <c r="C35" s="61" t="s">
        <v>247</v>
      </c>
      <c r="D35" s="299" t="s">
        <v>10046</v>
      </c>
      <c r="E35" s="236">
        <v>39690</v>
      </c>
      <c r="F35" s="236"/>
      <c r="J35" s="582" t="s">
        <v>5781</v>
      </c>
      <c r="K35" s="186">
        <f>K32+K34</f>
        <v>-3164.9900000002235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10096</v>
      </c>
      <c r="B36" s="578">
        <v>6230</v>
      </c>
      <c r="C36" s="61" t="s">
        <v>1221</v>
      </c>
      <c r="D36" s="299" t="s">
        <v>10105</v>
      </c>
      <c r="E36" s="236">
        <v>150</v>
      </c>
      <c r="F36" s="187"/>
      <c r="J36" s="582" t="s">
        <v>5782</v>
      </c>
      <c r="K36" s="606">
        <f>K35/(K$16+K$34)</f>
        <v>-1.1781814256227251E-3</v>
      </c>
      <c r="M36" s="579"/>
      <c r="N36" s="220"/>
    </row>
    <row r="37" spans="1:16">
      <c r="A37" s="587" t="s">
        <v>10096</v>
      </c>
      <c r="B37" s="578">
        <v>1123</v>
      </c>
      <c r="C37" s="240" t="s">
        <v>242</v>
      </c>
      <c r="D37" s="299" t="s">
        <v>10148</v>
      </c>
      <c r="E37" s="229"/>
      <c r="F37" s="600">
        <f>SUM(E34:E36)</f>
        <v>489645</v>
      </c>
      <c r="G37" s="581">
        <f>SUM(E34:E37)-SUM(F34:F37)</f>
        <v>0</v>
      </c>
      <c r="M37" s="828" t="s">
        <v>5801</v>
      </c>
      <c r="N37" s="828"/>
      <c r="O37" s="828"/>
    </row>
    <row r="38" spans="1:16">
      <c r="N38" s="582" t="s">
        <v>5748</v>
      </c>
      <c r="O38" s="187">
        <v>1803500</v>
      </c>
    </row>
    <row r="39" spans="1:16">
      <c r="A39" s="587" t="s">
        <v>10140</v>
      </c>
      <c r="B39" s="579">
        <v>6201</v>
      </c>
      <c r="C39" s="134" t="s">
        <v>2920</v>
      </c>
      <c r="D39" s="134" t="s">
        <v>10054</v>
      </c>
      <c r="E39" s="239">
        <v>1803500</v>
      </c>
      <c r="F39" s="236"/>
      <c r="M39" s="583" t="s">
        <v>5742</v>
      </c>
      <c r="N39" s="582" t="s">
        <v>1396</v>
      </c>
      <c r="O39" s="187">
        <f>-'6正'!O41</f>
        <v>-57400</v>
      </c>
    </row>
    <row r="40" spans="1:16">
      <c r="A40" s="587" t="s">
        <v>10140</v>
      </c>
      <c r="B40" s="579">
        <v>6201</v>
      </c>
      <c r="C40" s="134" t="s">
        <v>2920</v>
      </c>
      <c r="D40" s="554" t="s">
        <v>10055</v>
      </c>
      <c r="E40" s="239">
        <v>203600</v>
      </c>
      <c r="F40" s="236"/>
      <c r="M40" s="583" t="s">
        <v>5741</v>
      </c>
      <c r="N40" s="582" t="s">
        <v>1397</v>
      </c>
      <c r="O40" s="187">
        <v>71400</v>
      </c>
    </row>
    <row r="41" spans="1:16">
      <c r="A41" s="587" t="s">
        <v>10140</v>
      </c>
      <c r="B41" s="579">
        <v>6201</v>
      </c>
      <c r="C41" s="134" t="s">
        <v>605</v>
      </c>
      <c r="D41" s="554" t="s">
        <v>10056</v>
      </c>
      <c r="E41" s="239"/>
      <c r="F41" s="239">
        <v>189600</v>
      </c>
      <c r="N41" s="582" t="s">
        <v>5800</v>
      </c>
      <c r="O41" s="186">
        <f>SUM(O38:O40)</f>
        <v>1817500</v>
      </c>
      <c r="P41" s="581">
        <f>K22-O41</f>
        <v>0</v>
      </c>
    </row>
    <row r="42" spans="1:16">
      <c r="A42" s="587" t="s">
        <v>10140</v>
      </c>
      <c r="B42" s="578">
        <v>2123</v>
      </c>
      <c r="C42" s="61" t="s">
        <v>595</v>
      </c>
      <c r="D42" s="134" t="s">
        <v>10057</v>
      </c>
      <c r="E42" s="237"/>
      <c r="F42" s="589">
        <f>E39+E40-F41</f>
        <v>1817500</v>
      </c>
      <c r="N42" s="582"/>
    </row>
    <row r="43" spans="1:16">
      <c r="A43" s="587" t="s">
        <v>10140</v>
      </c>
      <c r="B43" s="579">
        <v>6219</v>
      </c>
      <c r="C43" s="134" t="s">
        <v>2921</v>
      </c>
      <c r="D43" s="134" t="s">
        <v>10058</v>
      </c>
      <c r="E43" s="236">
        <f>2400*12*2</f>
        <v>57600</v>
      </c>
      <c r="F43" s="236"/>
      <c r="M43" s="828" t="s">
        <v>5802</v>
      </c>
      <c r="N43" s="828"/>
      <c r="O43" s="828"/>
    </row>
    <row r="44" spans="1:16">
      <c r="A44" s="587" t="s">
        <v>10140</v>
      </c>
      <c r="B44" s="578">
        <v>2123</v>
      </c>
      <c r="C44" s="61" t="s">
        <v>595</v>
      </c>
      <c r="D44" s="134" t="s">
        <v>10058</v>
      </c>
      <c r="F44" s="588">
        <f>E43</f>
        <v>57600</v>
      </c>
      <c r="N44" s="582" t="s">
        <v>5748</v>
      </c>
      <c r="O44" s="187">
        <v>204000</v>
      </c>
    </row>
    <row r="45" spans="1:16">
      <c r="A45" s="587" t="s">
        <v>10140</v>
      </c>
      <c r="B45" s="579">
        <v>6219</v>
      </c>
      <c r="C45" s="134" t="s">
        <v>2921</v>
      </c>
      <c r="D45" s="134" t="s">
        <v>10059</v>
      </c>
      <c r="E45" s="236">
        <f>2400*12*2</f>
        <v>57600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10140</v>
      </c>
      <c r="B46" s="578">
        <v>2123</v>
      </c>
      <c r="C46" s="61" t="s">
        <v>595</v>
      </c>
      <c r="D46" s="134" t="s">
        <v>10059</v>
      </c>
      <c r="E46" s="237"/>
      <c r="F46" s="588">
        <f>E45</f>
        <v>57600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10140</v>
      </c>
      <c r="B47" s="578">
        <v>2123</v>
      </c>
      <c r="C47" s="61" t="s">
        <v>1214</v>
      </c>
      <c r="D47" s="134" t="s">
        <v>10060</v>
      </c>
      <c r="E47" s="589">
        <f>F48+F49</f>
        <v>1350762</v>
      </c>
      <c r="F47" s="233"/>
      <c r="N47" s="582" t="s">
        <v>5803</v>
      </c>
      <c r="O47" s="186">
        <f>SUM(O44:O46)</f>
        <v>204000</v>
      </c>
    </row>
    <row r="48" spans="1:16">
      <c r="A48" s="587" t="s">
        <v>10140</v>
      </c>
      <c r="B48" s="578">
        <v>1112</v>
      </c>
      <c r="C48" s="61" t="s">
        <v>251</v>
      </c>
      <c r="D48" s="134" t="s">
        <v>10060</v>
      </c>
      <c r="E48" s="237"/>
      <c r="F48" s="233">
        <v>1350762</v>
      </c>
    </row>
    <row r="49" spans="1:19" s="584" customFormat="1">
      <c r="A49" s="587" t="s">
        <v>10140</v>
      </c>
      <c r="B49" s="578">
        <v>1112</v>
      </c>
      <c r="C49" s="300" t="s">
        <v>249</v>
      </c>
      <c r="D49" s="134" t="s">
        <v>10060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10049</v>
      </c>
      <c r="B51" s="579">
        <v>6202</v>
      </c>
      <c r="C51" s="220" t="s">
        <v>2919</v>
      </c>
      <c r="D51" s="300" t="s">
        <v>10048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10049</v>
      </c>
      <c r="B52" s="578">
        <v>6230</v>
      </c>
      <c r="C52" s="61" t="s">
        <v>1221</v>
      </c>
      <c r="D52" s="582" t="s">
        <v>10050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10049</v>
      </c>
      <c r="B53" s="578">
        <v>1112</v>
      </c>
      <c r="C53" s="61" t="s">
        <v>251</v>
      </c>
      <c r="D53" s="300" t="s">
        <v>10048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10049</v>
      </c>
      <c r="B54" s="577">
        <v>1112</v>
      </c>
      <c r="C54" s="61" t="s">
        <v>247</v>
      </c>
      <c r="D54" s="300" t="s">
        <v>10106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10049</v>
      </c>
      <c r="B55" s="578">
        <v>7101</v>
      </c>
      <c r="C55" s="186" t="s">
        <v>2788</v>
      </c>
      <c r="D55" s="300" t="s">
        <v>10107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10049</v>
      </c>
      <c r="B56" s="577">
        <v>1112</v>
      </c>
      <c r="C56" s="61" t="s">
        <v>247</v>
      </c>
      <c r="D56" s="300" t="s">
        <v>10108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10049</v>
      </c>
      <c r="B57" s="578">
        <v>7101</v>
      </c>
      <c r="C57" s="186" t="s">
        <v>2788</v>
      </c>
      <c r="D57" s="300" t="s">
        <v>10108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10049</v>
      </c>
      <c r="B58" s="578">
        <v>1112</v>
      </c>
      <c r="C58" s="61" t="s">
        <v>246</v>
      </c>
      <c r="D58" s="300" t="s">
        <v>10109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10049</v>
      </c>
      <c r="B59" s="578">
        <v>7101</v>
      </c>
      <c r="C59" s="186" t="s">
        <v>2788</v>
      </c>
      <c r="D59" s="300" t="s">
        <v>10109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10049</v>
      </c>
      <c r="B60" s="578">
        <v>1112</v>
      </c>
      <c r="C60" s="61" t="s">
        <v>246</v>
      </c>
      <c r="D60" s="300" t="s">
        <v>10110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10049</v>
      </c>
      <c r="B61" s="578">
        <v>7101</v>
      </c>
      <c r="C61" s="186" t="s">
        <v>2788</v>
      </c>
      <c r="D61" s="300" t="s">
        <v>10110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10049</v>
      </c>
      <c r="B62" s="579">
        <v>6214</v>
      </c>
      <c r="C62" s="220" t="s">
        <v>2790</v>
      </c>
      <c r="D62" s="299" t="s">
        <v>10051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10049</v>
      </c>
      <c r="B63" s="579">
        <v>6214</v>
      </c>
      <c r="C63" s="220" t="s">
        <v>2790</v>
      </c>
      <c r="D63" s="299" t="s">
        <v>10111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10049</v>
      </c>
      <c r="B64" s="578">
        <v>1112</v>
      </c>
      <c r="C64" s="220" t="s">
        <v>251</v>
      </c>
      <c r="D64" s="299" t="s">
        <v>10051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10049</v>
      </c>
      <c r="B65" s="579">
        <v>6214</v>
      </c>
      <c r="C65" s="220" t="s">
        <v>2791</v>
      </c>
      <c r="D65" s="300" t="s">
        <v>10112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10049</v>
      </c>
      <c r="B66" s="578">
        <v>1112</v>
      </c>
      <c r="C66" s="61" t="s">
        <v>251</v>
      </c>
      <c r="D66" s="300" t="s">
        <v>10112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10049</v>
      </c>
      <c r="B67" s="579">
        <v>6214</v>
      </c>
      <c r="C67" s="220" t="s">
        <v>2792</v>
      </c>
      <c r="D67" s="300" t="s">
        <v>10113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10049</v>
      </c>
      <c r="B68" s="578">
        <v>1112</v>
      </c>
      <c r="C68" s="61" t="s">
        <v>251</v>
      </c>
      <c r="D68" s="300" t="s">
        <v>10113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10053</v>
      </c>
      <c r="B70" s="579">
        <v>6207</v>
      </c>
      <c r="C70" s="134" t="s">
        <v>1215</v>
      </c>
      <c r="D70" s="134" t="s">
        <v>10052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10053</v>
      </c>
      <c r="B71" s="579">
        <v>1194</v>
      </c>
      <c r="C71" s="134" t="s">
        <v>3799</v>
      </c>
      <c r="D71" s="134" t="s">
        <v>10052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10053</v>
      </c>
      <c r="B72" s="578">
        <v>1112</v>
      </c>
      <c r="C72" s="61" t="s">
        <v>251</v>
      </c>
      <c r="D72" s="134" t="s">
        <v>10052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10053</v>
      </c>
      <c r="B73" s="579">
        <v>6213</v>
      </c>
      <c r="C73" s="134" t="s">
        <v>877</v>
      </c>
      <c r="D73" s="134" t="s">
        <v>10115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10053</v>
      </c>
      <c r="B74" s="579">
        <v>1194</v>
      </c>
      <c r="C74" s="134" t="s">
        <v>3799</v>
      </c>
      <c r="D74" s="134" t="s">
        <v>10115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10053</v>
      </c>
      <c r="B75" s="578">
        <v>1112</v>
      </c>
      <c r="C75" s="61" t="s">
        <v>251</v>
      </c>
      <c r="D75" s="134" t="s">
        <v>10115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10053</v>
      </c>
      <c r="B76" s="579">
        <v>6213</v>
      </c>
      <c r="C76" s="134" t="s">
        <v>877</v>
      </c>
      <c r="D76" s="134" t="s">
        <v>10114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10053</v>
      </c>
      <c r="B77" s="579">
        <v>1194</v>
      </c>
      <c r="C77" s="134" t="s">
        <v>3799</v>
      </c>
      <c r="D77" s="134" t="s">
        <v>10114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10053</v>
      </c>
      <c r="B78" s="579">
        <v>1111</v>
      </c>
      <c r="C78" s="61" t="s">
        <v>602</v>
      </c>
      <c r="D78" s="134" t="s">
        <v>10114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10053</v>
      </c>
      <c r="B79" s="579">
        <v>1111</v>
      </c>
      <c r="C79" s="134" t="s">
        <v>463</v>
      </c>
      <c r="D79" s="134" t="s">
        <v>10155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10053</v>
      </c>
      <c r="B80" s="579">
        <v>2192</v>
      </c>
      <c r="C80" s="299" t="s">
        <v>10157</v>
      </c>
      <c r="D80" s="134" t="s">
        <v>10154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10053</v>
      </c>
      <c r="B81" s="579">
        <v>1111</v>
      </c>
      <c r="C81" s="134" t="s">
        <v>463</v>
      </c>
      <c r="D81" s="134" t="s">
        <v>10175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10053</v>
      </c>
      <c r="B82" s="578">
        <v>1112</v>
      </c>
      <c r="C82" s="61" t="s">
        <v>251</v>
      </c>
      <c r="D82" s="134" t="s">
        <v>10175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10141</v>
      </c>
      <c r="B84" s="579">
        <v>6213</v>
      </c>
      <c r="C84" s="61" t="s">
        <v>1217</v>
      </c>
      <c r="D84" s="244" t="s">
        <v>10118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10141</v>
      </c>
      <c r="B85" s="579">
        <v>1194</v>
      </c>
      <c r="C85" s="61" t="s">
        <v>3799</v>
      </c>
      <c r="D85" s="244" t="s">
        <v>10118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10141</v>
      </c>
      <c r="B86" s="579">
        <v>6213</v>
      </c>
      <c r="C86" s="61" t="s">
        <v>1217</v>
      </c>
      <c r="D86" s="134" t="s">
        <v>10117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10141</v>
      </c>
      <c r="B87" s="579">
        <v>1111</v>
      </c>
      <c r="C87" s="61" t="s">
        <v>602</v>
      </c>
      <c r="D87" s="244" t="s">
        <v>10116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10142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10142</v>
      </c>
      <c r="B90" s="579">
        <v>6203</v>
      </c>
      <c r="C90" s="61" t="s">
        <v>1223</v>
      </c>
      <c r="D90" s="134" t="s">
        <v>2616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10142</v>
      </c>
      <c r="B91" s="578">
        <v>6232</v>
      </c>
      <c r="C91" s="61" t="s">
        <v>1218</v>
      </c>
      <c r="D91" s="245" t="s">
        <v>10061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10142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10142</v>
      </c>
      <c r="B93" s="578">
        <v>6230</v>
      </c>
      <c r="C93" s="61" t="s">
        <v>1221</v>
      </c>
      <c r="D93" s="244" t="s">
        <v>5718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10142</v>
      </c>
      <c r="B94" s="579">
        <v>6215</v>
      </c>
      <c r="C94" s="61" t="s">
        <v>1220</v>
      </c>
      <c r="D94" s="244" t="s">
        <v>5751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10070</v>
      </c>
      <c r="B95" s="579">
        <v>2192</v>
      </c>
      <c r="C95" s="299" t="s">
        <v>10138</v>
      </c>
      <c r="D95" s="244" t="s">
        <v>10158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10070</v>
      </c>
      <c r="B96" s="579">
        <v>2192</v>
      </c>
      <c r="C96" s="299" t="s">
        <v>10138</v>
      </c>
      <c r="D96" s="244" t="s">
        <v>10152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10142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10143</v>
      </c>
      <c r="B99" s="578">
        <v>2194</v>
      </c>
      <c r="C99" s="61" t="s">
        <v>1216</v>
      </c>
      <c r="D99" s="245" t="s">
        <v>10119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10143</v>
      </c>
      <c r="B100" s="579">
        <v>1194</v>
      </c>
      <c r="C100" s="300" t="s">
        <v>3799</v>
      </c>
      <c r="D100" s="245" t="s">
        <v>10120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10143</v>
      </c>
      <c r="B101" s="579">
        <v>1194</v>
      </c>
      <c r="C101" s="61" t="s">
        <v>596</v>
      </c>
      <c r="D101" s="245" t="s">
        <v>10121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10143</v>
      </c>
      <c r="B102" s="577">
        <v>2194</v>
      </c>
      <c r="C102" s="300" t="s">
        <v>1216</v>
      </c>
      <c r="D102" s="300" t="s">
        <v>10122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10143</v>
      </c>
      <c r="B103" s="576">
        <v>1111</v>
      </c>
      <c r="C103" t="s">
        <v>5749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10143</v>
      </c>
      <c r="B104" s="578">
        <v>1112</v>
      </c>
      <c r="C104" s="61" t="s">
        <v>251</v>
      </c>
      <c r="D104" s="300" t="s">
        <v>10123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10143</v>
      </c>
      <c r="B105" s="578">
        <v>1112</v>
      </c>
      <c r="C105" s="300" t="s">
        <v>249</v>
      </c>
      <c r="D105" s="300" t="s">
        <v>10124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10063</v>
      </c>
      <c r="B107" s="579">
        <v>5201</v>
      </c>
      <c r="C107" s="134" t="s">
        <v>1219</v>
      </c>
      <c r="D107" s="134" t="s">
        <v>10062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10063</v>
      </c>
      <c r="B108" s="579">
        <v>1194</v>
      </c>
      <c r="C108" s="61" t="s">
        <v>3799</v>
      </c>
      <c r="D108" s="134" t="s">
        <v>10062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10063</v>
      </c>
      <c r="B109" s="579">
        <v>6209</v>
      </c>
      <c r="C109" s="220" t="s">
        <v>597</v>
      </c>
      <c r="D109" s="244" t="s">
        <v>10064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10063</v>
      </c>
      <c r="B110" s="579">
        <v>6207</v>
      </c>
      <c r="C110" s="61" t="s">
        <v>1215</v>
      </c>
      <c r="D110" s="244" t="s">
        <v>5721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10063</v>
      </c>
      <c r="B111" s="578">
        <v>2123</v>
      </c>
      <c r="C111" s="166" t="s">
        <v>4456</v>
      </c>
      <c r="D111" s="244" t="s">
        <v>10176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10063</v>
      </c>
      <c r="B112" s="578">
        <v>2123</v>
      </c>
      <c r="C112" s="166" t="s">
        <v>4456</v>
      </c>
      <c r="D112" s="244" t="s">
        <v>10177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10063</v>
      </c>
      <c r="B113" s="578">
        <v>2123</v>
      </c>
      <c r="C113" s="166" t="s">
        <v>4456</v>
      </c>
      <c r="D113" s="244" t="s">
        <v>10178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10070</v>
      </c>
      <c r="B114" s="579">
        <v>2192</v>
      </c>
      <c r="C114" s="299" t="s">
        <v>10138</v>
      </c>
      <c r="D114" s="244" t="s">
        <v>10139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10063</v>
      </c>
      <c r="B115" s="578">
        <v>2123</v>
      </c>
      <c r="C115" s="61" t="s">
        <v>595</v>
      </c>
      <c r="D115" s="244" t="s">
        <v>10065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10063</v>
      </c>
      <c r="B116" s="578">
        <v>2123</v>
      </c>
      <c r="C116" s="61" t="s">
        <v>595</v>
      </c>
      <c r="D116" s="244" t="s">
        <v>10066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10063</v>
      </c>
      <c r="B117" s="578">
        <v>2123</v>
      </c>
      <c r="C117" s="61" t="s">
        <v>595</v>
      </c>
      <c r="D117" s="244" t="s">
        <v>10067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10063</v>
      </c>
      <c r="B118" s="577">
        <v>1112</v>
      </c>
      <c r="C118" s="61" t="s">
        <v>251</v>
      </c>
      <c r="D118" s="244" t="s">
        <v>10068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10063</v>
      </c>
      <c r="B119" s="578">
        <v>1112</v>
      </c>
      <c r="C119" s="300" t="s">
        <v>249</v>
      </c>
      <c r="D119" s="244" t="s">
        <v>10069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10144</v>
      </c>
      <c r="B121" s="578">
        <v>5901</v>
      </c>
      <c r="C121" s="592" t="s">
        <v>3896</v>
      </c>
      <c r="D121" s="166" t="s">
        <v>10125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10144</v>
      </c>
      <c r="B122" s="578">
        <v>1130</v>
      </c>
      <c r="C122" s="151" t="s">
        <v>3897</v>
      </c>
      <c r="D122" s="166" t="s">
        <v>10125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10144</v>
      </c>
      <c r="B123" s="578">
        <v>1130</v>
      </c>
      <c r="C123" s="593" t="s">
        <v>3890</v>
      </c>
      <c r="D123" s="6" t="s">
        <v>3891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10144</v>
      </c>
      <c r="B124" s="578">
        <v>1130</v>
      </c>
      <c r="C124" s="593" t="s">
        <v>3892</v>
      </c>
      <c r="D124" s="166" t="s">
        <v>5684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10144</v>
      </c>
      <c r="B125" s="578">
        <v>1130</v>
      </c>
      <c r="C125" s="151" t="s">
        <v>3893</v>
      </c>
      <c r="D125" s="6" t="s">
        <v>3894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10144</v>
      </c>
      <c r="B126" s="578">
        <v>5201</v>
      </c>
      <c r="C126" s="195" t="s">
        <v>4955</v>
      </c>
      <c r="D126" s="6" t="s">
        <v>3895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10145</v>
      </c>
      <c r="B128" s="579">
        <v>2192</v>
      </c>
      <c r="C128" s="220" t="s">
        <v>18</v>
      </c>
      <c r="D128" t="s">
        <v>10126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10145</v>
      </c>
      <c r="B129" s="579">
        <v>2192</v>
      </c>
      <c r="C129" s="220" t="s">
        <v>18</v>
      </c>
      <c r="D129" t="s">
        <v>10127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10145</v>
      </c>
      <c r="B130" s="579">
        <v>2192</v>
      </c>
      <c r="C130" s="220" t="s">
        <v>18</v>
      </c>
      <c r="D130" t="s">
        <v>10128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10145</v>
      </c>
      <c r="B131" s="579">
        <v>2192</v>
      </c>
      <c r="C131" s="220" t="s">
        <v>18</v>
      </c>
      <c r="D131" t="s">
        <v>10129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10145</v>
      </c>
      <c r="B132" s="579">
        <v>2192</v>
      </c>
      <c r="C132" s="220" t="s">
        <v>18</v>
      </c>
      <c r="D132" t="s">
        <v>10130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10145</v>
      </c>
      <c r="B133" s="579">
        <v>2192</v>
      </c>
      <c r="C133" s="220" t="s">
        <v>18</v>
      </c>
      <c r="D133" t="s">
        <v>10131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10145</v>
      </c>
      <c r="B134" s="579">
        <v>2192</v>
      </c>
      <c r="C134" s="220" t="s">
        <v>18</v>
      </c>
      <c r="D134" t="s">
        <v>10132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10145</v>
      </c>
      <c r="B135" s="579">
        <v>2192</v>
      </c>
      <c r="C135" s="220" t="s">
        <v>18</v>
      </c>
      <c r="D135" t="s">
        <v>10133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10145</v>
      </c>
      <c r="B136" s="579">
        <v>2192</v>
      </c>
      <c r="C136" s="220" t="s">
        <v>18</v>
      </c>
      <c r="D136" t="s">
        <v>10134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10145</v>
      </c>
      <c r="B137" s="579">
        <v>2192</v>
      </c>
      <c r="C137" s="220" t="s">
        <v>18</v>
      </c>
      <c r="D137" t="s">
        <v>10159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10145</v>
      </c>
      <c r="B138" s="579">
        <v>2192</v>
      </c>
      <c r="C138" s="220" t="s">
        <v>18</v>
      </c>
      <c r="D138" t="s">
        <v>10160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10145</v>
      </c>
      <c r="B139" s="579">
        <v>2192</v>
      </c>
      <c r="C139" s="220" t="s">
        <v>18</v>
      </c>
      <c r="D139" t="s">
        <v>10161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10145</v>
      </c>
      <c r="B140" s="578">
        <v>1112</v>
      </c>
      <c r="C140" s="115" t="s">
        <v>4461</v>
      </c>
      <c r="D140" s="314" t="s">
        <v>5811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10146</v>
      </c>
      <c r="B142" s="578">
        <v>2123</v>
      </c>
      <c r="C142" s="220" t="s">
        <v>1214</v>
      </c>
      <c r="D142" s="244" t="s">
        <v>10179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10146</v>
      </c>
      <c r="B143" s="579">
        <v>2192</v>
      </c>
      <c r="C143" s="220" t="s">
        <v>599</v>
      </c>
      <c r="D143" s="244" t="s">
        <v>10179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10146</v>
      </c>
      <c r="B144" s="578">
        <v>2123</v>
      </c>
      <c r="C144" s="220" t="s">
        <v>1214</v>
      </c>
      <c r="D144" s="244" t="s">
        <v>10180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10146</v>
      </c>
      <c r="B145" s="579">
        <v>2192</v>
      </c>
      <c r="C145" s="220" t="s">
        <v>599</v>
      </c>
      <c r="D145" s="244" t="s">
        <v>10180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5700</v>
      </c>
      <c r="B146" s="579">
        <v>2192</v>
      </c>
      <c r="C146" s="115" t="s">
        <v>18</v>
      </c>
      <c r="D146" s="244" t="s">
        <v>10163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5700</v>
      </c>
      <c r="B147" s="578">
        <v>2123</v>
      </c>
      <c r="C147" s="115" t="s">
        <v>595</v>
      </c>
      <c r="D147" s="244" t="s">
        <v>10163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5699</v>
      </c>
      <c r="B148" s="578">
        <v>2123</v>
      </c>
      <c r="C148" s="115" t="s">
        <v>1214</v>
      </c>
      <c r="D148" s="244" t="s">
        <v>10164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5699</v>
      </c>
      <c r="B149" s="579">
        <v>2192</v>
      </c>
      <c r="C149" s="115" t="s">
        <v>599</v>
      </c>
      <c r="D149" s="244" t="s">
        <v>10164</v>
      </c>
      <c r="E149" s="236"/>
      <c r="F149" s="588">
        <f>E148</f>
        <v>132200</v>
      </c>
    </row>
    <row r="150" spans="1:19">
      <c r="A150" s="587" t="s">
        <v>10146</v>
      </c>
      <c r="B150" s="579">
        <v>2192</v>
      </c>
      <c r="C150" s="115" t="s">
        <v>18</v>
      </c>
      <c r="D150" s="244" t="s">
        <v>10172</v>
      </c>
      <c r="E150" s="146">
        <f>-'7薪'!C60</f>
        <v>200000</v>
      </c>
      <c r="F150" s="233"/>
    </row>
    <row r="151" spans="1:19">
      <c r="A151" s="587" t="s">
        <v>10146</v>
      </c>
      <c r="B151" s="578">
        <v>2123</v>
      </c>
      <c r="C151" s="115" t="s">
        <v>595</v>
      </c>
      <c r="D151" s="244" t="s">
        <v>10172</v>
      </c>
      <c r="E151" s="309"/>
      <c r="F151" s="594">
        <f>E150</f>
        <v>200000</v>
      </c>
      <c r="J151" s="233"/>
    </row>
    <row r="152" spans="1:19">
      <c r="A152" s="587" t="s">
        <v>10146</v>
      </c>
      <c r="B152" s="578">
        <v>2123</v>
      </c>
      <c r="C152" s="299" t="s">
        <v>1214</v>
      </c>
      <c r="D152" s="244" t="s">
        <v>10135</v>
      </c>
      <c r="E152" s="236">
        <v>14338</v>
      </c>
      <c r="F152" s="232"/>
    </row>
    <row r="153" spans="1:19">
      <c r="A153" s="587" t="s">
        <v>10146</v>
      </c>
      <c r="B153" s="579">
        <v>2192</v>
      </c>
      <c r="C153" s="299" t="s">
        <v>599</v>
      </c>
      <c r="D153" s="244" t="s">
        <v>10135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10147</v>
      </c>
      <c r="B155" s="576">
        <v>4201</v>
      </c>
      <c r="C155" s="259" t="s">
        <v>1309</v>
      </c>
      <c r="D155" s="244" t="s">
        <v>10181</v>
      </c>
      <c r="E155" s="237">
        <v>282000</v>
      </c>
      <c r="F155" s="233"/>
    </row>
    <row r="156" spans="1:19">
      <c r="A156" s="587" t="s">
        <v>10147</v>
      </c>
      <c r="B156" s="579">
        <v>2192</v>
      </c>
      <c r="C156" s="115" t="s">
        <v>599</v>
      </c>
      <c r="D156" s="244" t="s">
        <v>10181</v>
      </c>
      <c r="E156" s="309"/>
      <c r="F156" s="594">
        <f>E155</f>
        <v>282000</v>
      </c>
    </row>
    <row r="157" spans="1:19">
      <c r="A157" s="587" t="s">
        <v>10147</v>
      </c>
      <c r="B157" s="579">
        <v>2192</v>
      </c>
      <c r="C157" s="115" t="s">
        <v>18</v>
      </c>
      <c r="D157" s="244" t="s">
        <v>10182</v>
      </c>
      <c r="E157" s="146">
        <v>430000</v>
      </c>
      <c r="F157" s="233"/>
    </row>
    <row r="158" spans="1:19">
      <c r="A158" s="587" t="s">
        <v>10147</v>
      </c>
      <c r="B158" s="576">
        <v>4201</v>
      </c>
      <c r="C158" s="259" t="s">
        <v>337</v>
      </c>
      <c r="D158" s="244" t="s">
        <v>10182</v>
      </c>
      <c r="E158" s="309"/>
      <c r="F158" s="594">
        <f>E157</f>
        <v>430000</v>
      </c>
    </row>
    <row r="159" spans="1:19">
      <c r="A159" s="587" t="s">
        <v>10147</v>
      </c>
      <c r="B159" s="579">
        <v>2192</v>
      </c>
      <c r="C159" s="115" t="s">
        <v>18</v>
      </c>
      <c r="D159" s="244" t="s">
        <v>10170</v>
      </c>
      <c r="E159" s="146">
        <f>-余額!K47</f>
        <v>479115</v>
      </c>
      <c r="F159" s="233"/>
    </row>
    <row r="160" spans="1:19">
      <c r="A160" s="587" t="s">
        <v>10147</v>
      </c>
      <c r="B160" s="579">
        <v>2131</v>
      </c>
      <c r="C160" s="299" t="s">
        <v>5745</v>
      </c>
      <c r="D160" s="244" t="s">
        <v>10170</v>
      </c>
      <c r="E160" s="309"/>
      <c r="F160" s="594">
        <f>E159</f>
        <v>479115</v>
      </c>
    </row>
    <row r="161" spans="1:7">
      <c r="A161" s="587" t="s">
        <v>10147</v>
      </c>
      <c r="B161" s="579">
        <v>2131</v>
      </c>
      <c r="C161" s="299" t="s">
        <v>4888</v>
      </c>
      <c r="D161" s="244" t="s">
        <v>10171</v>
      </c>
      <c r="E161" s="237">
        <f>-余額!G50</f>
        <v>462735</v>
      </c>
      <c r="F161" s="233"/>
    </row>
    <row r="162" spans="1:7">
      <c r="A162" s="587" t="s">
        <v>10147</v>
      </c>
      <c r="B162" s="579">
        <v>2192</v>
      </c>
      <c r="C162" s="115" t="s">
        <v>599</v>
      </c>
      <c r="D162" s="244" t="s">
        <v>10171</v>
      </c>
      <c r="E162" s="309"/>
      <c r="F162" s="594">
        <f>E161</f>
        <v>462735</v>
      </c>
    </row>
    <row r="163" spans="1:7">
      <c r="A163" s="587" t="s">
        <v>10147</v>
      </c>
      <c r="B163" s="579">
        <v>2192</v>
      </c>
      <c r="C163" s="115" t="s">
        <v>18</v>
      </c>
      <c r="D163" s="244" t="s">
        <v>10184</v>
      </c>
      <c r="E163" s="146">
        <f>余額!K18</f>
        <v>354944</v>
      </c>
      <c r="F163" s="233"/>
    </row>
    <row r="164" spans="1:7">
      <c r="A164" s="587" t="s">
        <v>10147</v>
      </c>
      <c r="B164" s="578">
        <v>1121</v>
      </c>
      <c r="C164" s="560" t="s">
        <v>243</v>
      </c>
      <c r="D164" s="244" t="s">
        <v>10184</v>
      </c>
      <c r="E164" s="309"/>
      <c r="F164" s="594">
        <f>E163</f>
        <v>354944</v>
      </c>
    </row>
    <row r="165" spans="1:7">
      <c r="A165" s="587" t="s">
        <v>10147</v>
      </c>
      <c r="B165" s="578">
        <v>1121</v>
      </c>
      <c r="C165" s="560" t="s">
        <v>2918</v>
      </c>
      <c r="D165" s="244" t="s">
        <v>10183</v>
      </c>
      <c r="E165" s="146">
        <f>余額!G18</f>
        <v>660021</v>
      </c>
      <c r="F165" s="233"/>
    </row>
    <row r="166" spans="1:7">
      <c r="A166" s="587" t="s">
        <v>10147</v>
      </c>
      <c r="B166" s="579">
        <v>2192</v>
      </c>
      <c r="C166" s="115" t="s">
        <v>599</v>
      </c>
      <c r="D166" s="244" t="s">
        <v>10183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107" activePane="bottomLeft" state="frozen"/>
      <selection pane="bottomLeft" activeCell="D124" sqref="D124"/>
    </sheetView>
  </sheetViews>
  <sheetFormatPr defaultColWidth="9" defaultRowHeight="16.2"/>
  <cols>
    <col min="1" max="1" width="8.21875" style="583" customWidth="1"/>
    <col min="2" max="2" width="7.33203125" style="230" customWidth="1"/>
    <col min="3" max="3" width="17.77734375" style="186" customWidth="1"/>
    <col min="4" max="4" width="24.21875" style="61" customWidth="1"/>
    <col min="5" max="5" width="14.88671875" style="234" bestFit="1" customWidth="1"/>
    <col min="6" max="6" width="13.77734375" style="186" bestFit="1" customWidth="1"/>
    <col min="7" max="7" width="7.21875" style="186" customWidth="1"/>
    <col min="8" max="8" width="1.44140625" style="584" customWidth="1"/>
    <col min="9" max="9" width="6.44140625" style="186" customWidth="1"/>
    <col min="10" max="10" width="16.109375" style="186" bestFit="1" customWidth="1"/>
    <col min="11" max="11" width="11.21875" style="186" customWidth="1"/>
    <col min="12" max="12" width="1.6640625" style="186" customWidth="1"/>
    <col min="13" max="13" width="4.88671875" style="186" bestFit="1" customWidth="1"/>
    <col min="14" max="14" width="12.88671875" style="186" customWidth="1"/>
    <col min="15" max="15" width="9.33203125" style="186" customWidth="1"/>
    <col min="16" max="16" width="8.109375" style="186" bestFit="1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15114</v>
      </c>
      <c r="B2" s="576">
        <v>1111</v>
      </c>
      <c r="C2" t="s">
        <v>876</v>
      </c>
      <c r="D2" s="115" t="s">
        <v>15166</v>
      </c>
      <c r="E2" s="236">
        <v>58344</v>
      </c>
      <c r="F2" s="229"/>
      <c r="H2" s="584"/>
      <c r="I2" s="828" t="s">
        <v>5786</v>
      </c>
      <c r="J2" s="828"/>
      <c r="K2" s="828"/>
      <c r="L2" s="828"/>
      <c r="M2" s="828"/>
      <c r="N2" s="828"/>
      <c r="O2" s="828"/>
      <c r="P2" s="232"/>
    </row>
    <row r="3" spans="1:16" s="187" customFormat="1">
      <c r="A3" s="587" t="s">
        <v>15114</v>
      </c>
      <c r="B3" s="576">
        <v>1112</v>
      </c>
      <c r="C3" s="61" t="s">
        <v>246</v>
      </c>
      <c r="D3" s="115" t="s">
        <v>15166</v>
      </c>
      <c r="E3" s="236">
        <v>174375</v>
      </c>
      <c r="F3" s="236"/>
      <c r="H3" s="584"/>
      <c r="I3" s="576">
        <v>1111</v>
      </c>
      <c r="J3" t="s">
        <v>876</v>
      </c>
      <c r="K3" s="643">
        <f t="shared" ref="K3:K9" si="0">(SUMIF($B$2:$B$215,I3,$E$2:$E$215)-SUMIF($B$2:$B$215,I3,$F$2:$F$215))</f>
        <v>6875</v>
      </c>
      <c r="M3" s="578">
        <v>2123</v>
      </c>
      <c r="N3" s="300" t="s">
        <v>1214</v>
      </c>
      <c r="O3" s="643">
        <f t="shared" ref="O3:O8" si="1">-(SUMIF($B$2:$B$215,M3,$E$2:$E$215)-SUMIF($B$2:$B$215,M3,$F$2:$F$215))</f>
        <v>126486</v>
      </c>
      <c r="P3" s="232"/>
    </row>
    <row r="4" spans="1:16" s="187" customFormat="1">
      <c r="A4" s="587" t="s">
        <v>15114</v>
      </c>
      <c r="B4" s="576">
        <v>1112</v>
      </c>
      <c r="C4" s="166" t="s">
        <v>247</v>
      </c>
      <c r="D4" s="115" t="s">
        <v>15166</v>
      </c>
      <c r="E4" s="236">
        <v>2694</v>
      </c>
      <c r="F4" s="236"/>
      <c r="H4" s="584"/>
      <c r="I4" s="576">
        <v>1112</v>
      </c>
      <c r="J4" s="175" t="s">
        <v>4856</v>
      </c>
      <c r="K4" s="643">
        <f t="shared" si="0"/>
        <v>148178</v>
      </c>
      <c r="M4" s="579">
        <v>2131</v>
      </c>
      <c r="N4" s="299" t="s">
        <v>4888</v>
      </c>
      <c r="O4" s="643">
        <f t="shared" si="1"/>
        <v>335790</v>
      </c>
      <c r="P4" s="232"/>
    </row>
    <row r="5" spans="1:16" s="187" customFormat="1">
      <c r="A5" s="587" t="s">
        <v>15114</v>
      </c>
      <c r="B5" s="576">
        <v>1112</v>
      </c>
      <c r="C5" s="175" t="s">
        <v>4959</v>
      </c>
      <c r="D5" s="115" t="s">
        <v>15166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1222290</v>
      </c>
      <c r="M5" s="647">
        <v>2192</v>
      </c>
      <c r="N5" s="314" t="s">
        <v>18</v>
      </c>
      <c r="O5" s="643">
        <f t="shared" si="1"/>
        <v>-1317194</v>
      </c>
    </row>
    <row r="6" spans="1:16">
      <c r="A6" s="587" t="s">
        <v>15114</v>
      </c>
      <c r="B6" s="576">
        <v>1121</v>
      </c>
      <c r="C6" s="61" t="s">
        <v>2918</v>
      </c>
      <c r="D6" s="115" t="s">
        <v>15166</v>
      </c>
      <c r="E6" s="236">
        <v>2129301</v>
      </c>
      <c r="F6" s="236"/>
      <c r="G6" s="187"/>
      <c r="I6" s="577">
        <v>1123</v>
      </c>
      <c r="J6" s="311" t="s">
        <v>3639</v>
      </c>
      <c r="K6" s="643">
        <f t="shared" si="0"/>
        <v>505575</v>
      </c>
      <c r="L6" s="187"/>
      <c r="M6" s="579">
        <v>2194</v>
      </c>
      <c r="N6" s="648" t="s">
        <v>1216</v>
      </c>
      <c r="O6" s="643">
        <f t="shared" si="1"/>
        <v>43064</v>
      </c>
      <c r="P6" s="187"/>
    </row>
    <row r="7" spans="1:16">
      <c r="A7" s="587" t="s">
        <v>15114</v>
      </c>
      <c r="B7" s="577">
        <v>1123</v>
      </c>
      <c r="C7" s="311" t="s">
        <v>3639</v>
      </c>
      <c r="D7" s="115" t="s">
        <v>15166</v>
      </c>
      <c r="E7" s="236">
        <v>426990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697093.95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15114</v>
      </c>
      <c r="B8" s="578">
        <v>1130</v>
      </c>
      <c r="C8" s="300" t="s">
        <v>3890</v>
      </c>
      <c r="D8" s="115" t="s">
        <v>15166</v>
      </c>
      <c r="E8" s="236">
        <v>718322</v>
      </c>
      <c r="F8" s="232"/>
      <c r="G8" s="233"/>
      <c r="H8" s="585"/>
      <c r="I8" s="578">
        <v>1194</v>
      </c>
      <c r="J8" s="300" t="s">
        <v>3799</v>
      </c>
      <c r="K8" s="643">
        <f t="shared" si="0"/>
        <v>642</v>
      </c>
      <c r="L8" s="187"/>
      <c r="M8" s="579">
        <v>3430</v>
      </c>
      <c r="N8" s="648" t="s">
        <v>4859</v>
      </c>
      <c r="O8" s="643">
        <f t="shared" si="1"/>
        <v>-1576599</v>
      </c>
    </row>
    <row r="9" spans="1:16">
      <c r="A9" s="587" t="s">
        <v>15114</v>
      </c>
      <c r="B9" s="578">
        <v>1901</v>
      </c>
      <c r="C9" s="300" t="s">
        <v>4857</v>
      </c>
      <c r="D9" s="115" t="s">
        <v>15166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15114</v>
      </c>
      <c r="B10" s="578">
        <v>2123</v>
      </c>
      <c r="C10" s="300" t="s">
        <v>595</v>
      </c>
      <c r="D10" s="115" t="s">
        <v>15166</v>
      </c>
      <c r="E10" s="236"/>
      <c r="F10" s="236">
        <v>84890</v>
      </c>
      <c r="H10" s="585"/>
      <c r="K10" s="643"/>
      <c r="L10" s="187"/>
      <c r="M10" s="336">
        <v>3440</v>
      </c>
      <c r="N10" s="648" t="s">
        <v>4862</v>
      </c>
      <c r="O10" s="643">
        <f>K35</f>
        <v>-9767.5499999998137</v>
      </c>
    </row>
    <row r="11" spans="1:16">
      <c r="A11" s="587" t="s">
        <v>15114</v>
      </c>
      <c r="B11" s="578">
        <v>2194</v>
      </c>
      <c r="C11" s="311" t="s">
        <v>244</v>
      </c>
      <c r="D11" s="115" t="s">
        <v>15166</v>
      </c>
      <c r="E11" s="236"/>
      <c r="F11" s="236">
        <v>34335</v>
      </c>
      <c r="I11" s="583">
        <v>1000</v>
      </c>
      <c r="J11" s="300" t="s">
        <v>5787</v>
      </c>
      <c r="K11" s="643">
        <f>SUM(K3:K10)</f>
        <v>2610653.9500000002</v>
      </c>
      <c r="L11" s="187"/>
      <c r="M11" s="336">
        <v>9000</v>
      </c>
      <c r="N11" s="648" t="s">
        <v>5790</v>
      </c>
      <c r="O11" s="643">
        <f>SUM(O3:O8)+O10</f>
        <v>2601779.4500000002</v>
      </c>
      <c r="P11" s="581">
        <f>K11-O11</f>
        <v>8874.5</v>
      </c>
    </row>
    <row r="12" spans="1:16">
      <c r="A12" s="587" t="s">
        <v>15114</v>
      </c>
      <c r="B12" s="578">
        <v>3110</v>
      </c>
      <c r="C12" s="311" t="s">
        <v>4883</v>
      </c>
      <c r="D12" s="115" t="s">
        <v>15166</v>
      </c>
      <c r="E12" s="236"/>
      <c r="F12" s="235">
        <v>5000000</v>
      </c>
      <c r="I12" s="828" t="s">
        <v>5783</v>
      </c>
      <c r="J12" s="828"/>
      <c r="K12" s="828"/>
      <c r="M12" s="828" t="s">
        <v>5784</v>
      </c>
      <c r="N12" s="829"/>
      <c r="O12" s="829"/>
    </row>
    <row r="13" spans="1:16">
      <c r="A13" s="587" t="s">
        <v>15114</v>
      </c>
      <c r="B13" s="578">
        <v>3430</v>
      </c>
      <c r="C13" s="311" t="s">
        <v>4884</v>
      </c>
      <c r="D13" s="115" t="s">
        <v>15166</v>
      </c>
      <c r="E13" s="236"/>
      <c r="F13" s="235">
        <v>-1576599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-(SUMIF($B$2:$B$215,I13,$E$2:$E$215)-SUMIF($B$2:$B$215,I13,$F$2:$F$215))</f>
        <v>2644957</v>
      </c>
      <c r="M13" s="583"/>
      <c r="N13" s="582" t="s">
        <v>5753</v>
      </c>
      <c r="O13" s="643">
        <f>K13</f>
        <v>2644957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-(SUMIF($B$2:$B$215,I14,$E$2:$E$215)-SUMIF($B$2:$B$215,I14,$F$2:$F$215))</f>
        <v>0</v>
      </c>
      <c r="M14" s="583"/>
      <c r="N14" s="582" t="s">
        <v>5758</v>
      </c>
      <c r="O14" s="643">
        <f>F16</f>
        <v>2609957</v>
      </c>
    </row>
    <row r="15" spans="1:16">
      <c r="A15" s="587" t="s">
        <v>15115</v>
      </c>
      <c r="B15" s="576">
        <v>1123</v>
      </c>
      <c r="C15" t="s">
        <v>3639</v>
      </c>
      <c r="D15" s="115" t="s">
        <v>15116</v>
      </c>
      <c r="E15" s="575">
        <f>F16+F17</f>
        <v>2740455</v>
      </c>
      <c r="F15" s="229"/>
      <c r="I15" s="583">
        <v>4203</v>
      </c>
      <c r="J15" s="582" t="s">
        <v>5755</v>
      </c>
      <c r="K15" s="239">
        <f>-(SUMIF($B$2:$B$215,I15,$E$2:$E$215)-SUMIF($B$2:$B$215,I15,$F$2:$F$215))</f>
        <v>0</v>
      </c>
      <c r="M15" s="583"/>
      <c r="N15" s="582" t="s">
        <v>5785</v>
      </c>
      <c r="O15" s="187">
        <f>SUM(O16:O19)</f>
        <v>35000</v>
      </c>
    </row>
    <row r="16" spans="1:16">
      <c r="A16" s="587" t="s">
        <v>15115</v>
      </c>
      <c r="B16" s="576">
        <v>4201</v>
      </c>
      <c r="C16" s="175" t="s">
        <v>337</v>
      </c>
      <c r="D16" s="115" t="s">
        <v>15116</v>
      </c>
      <c r="E16" s="229"/>
      <c r="F16" s="236">
        <v>2609957</v>
      </c>
      <c r="I16" s="583"/>
      <c r="J16" s="582" t="s">
        <v>5756</v>
      </c>
      <c r="K16" s="643">
        <f>K13-K14-K15</f>
        <v>2644957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15115</v>
      </c>
      <c r="B17" s="576">
        <v>2194</v>
      </c>
      <c r="C17" s="175" t="s">
        <v>244</v>
      </c>
      <c r="D17" s="115" t="s">
        <v>15116</v>
      </c>
      <c r="E17" s="229"/>
      <c r="F17" s="236">
        <v>130498</v>
      </c>
      <c r="I17" s="583"/>
      <c r="J17" s="582" t="s">
        <v>5763</v>
      </c>
      <c r="K17" s="644">
        <f>O25</f>
        <v>169605.55000000005</v>
      </c>
      <c r="M17" s="583" t="s">
        <v>5741</v>
      </c>
      <c r="N17" s="582" t="s">
        <v>10167</v>
      </c>
      <c r="O17" s="649">
        <v>465000</v>
      </c>
    </row>
    <row r="18" spans="1:16">
      <c r="A18" s="587" t="s">
        <v>15115</v>
      </c>
      <c r="B18" s="576">
        <v>4201</v>
      </c>
      <c r="C18" s="313" t="s">
        <v>1309</v>
      </c>
      <c r="D18" t="s">
        <v>15167</v>
      </c>
      <c r="E18" s="172"/>
      <c r="F18" s="162"/>
      <c r="G18" s="187"/>
      <c r="I18" s="583"/>
      <c r="J18" s="582" t="s">
        <v>5764</v>
      </c>
      <c r="K18" s="644">
        <f>K16-K17</f>
        <v>2475351.4500000002</v>
      </c>
      <c r="M18" s="583" t="s">
        <v>5742</v>
      </c>
      <c r="N18" s="582" t="s">
        <v>10165</v>
      </c>
      <c r="O18" s="650"/>
    </row>
    <row r="19" spans="1:16">
      <c r="A19" s="587" t="s">
        <v>15115</v>
      </c>
      <c r="B19" s="577">
        <v>2131</v>
      </c>
      <c r="C19" s="560" t="s">
        <v>4954</v>
      </c>
      <c r="D19" t="s">
        <v>15167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0.93587587624297874</v>
      </c>
      <c r="M19" s="583" t="s">
        <v>5742</v>
      </c>
      <c r="N19" s="582" t="s">
        <v>15235</v>
      </c>
      <c r="O19" s="186">
        <f>-'7正'!O17</f>
        <v>-430000</v>
      </c>
      <c r="P19" s="581">
        <f>O13-O14-O15</f>
        <v>0</v>
      </c>
    </row>
    <row r="20" spans="1:16">
      <c r="A20" s="587" t="s">
        <v>15115</v>
      </c>
      <c r="B20" s="576">
        <v>2131</v>
      </c>
      <c r="C20" s="310" t="s">
        <v>1308</v>
      </c>
      <c r="D20" t="s">
        <v>15117</v>
      </c>
      <c r="E20" s="172"/>
      <c r="F20" s="162"/>
      <c r="G20" s="233"/>
      <c r="I20" s="583"/>
      <c r="J20" s="582" t="s">
        <v>5766</v>
      </c>
      <c r="K20" s="643">
        <f>SUM(K22:K31)</f>
        <v>2485230</v>
      </c>
    </row>
    <row r="21" spans="1:16">
      <c r="A21" s="587" t="s">
        <v>15115</v>
      </c>
      <c r="B21" s="576">
        <v>4201</v>
      </c>
      <c r="C21" s="259" t="s">
        <v>337</v>
      </c>
      <c r="D21" t="s">
        <v>15117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0.93961073847325305</v>
      </c>
      <c r="M21" s="828" t="s">
        <v>5791</v>
      </c>
      <c r="N21" s="829"/>
      <c r="O21" s="829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(SUMIF($B$2:$B$215,I22,$E$2:$E$215)-SUMIF($B$2:$B$215,I22,$F$2:$F$215))</f>
        <v>1775500</v>
      </c>
      <c r="M22" s="583"/>
      <c r="N22" s="582" t="s">
        <v>5792</v>
      </c>
      <c r="O22" s="186">
        <f>E8</f>
        <v>718322</v>
      </c>
    </row>
    <row r="23" spans="1:16">
      <c r="A23" s="587" t="s">
        <v>15118</v>
      </c>
      <c r="B23" s="578">
        <v>1121</v>
      </c>
      <c r="C23" s="61" t="s">
        <v>2918</v>
      </c>
      <c r="D23" s="115" t="s">
        <v>15119</v>
      </c>
      <c r="E23" s="235">
        <v>1567275</v>
      </c>
      <c r="F23" s="232"/>
      <c r="I23" s="583">
        <v>6202</v>
      </c>
      <c r="J23" s="582" t="s">
        <v>5769</v>
      </c>
      <c r="K23" s="643">
        <f t="shared" si="2"/>
        <v>240000</v>
      </c>
      <c r="M23" s="583">
        <v>5201</v>
      </c>
      <c r="N23" s="582" t="s">
        <v>5793</v>
      </c>
      <c r="O23" s="186">
        <f>SUMIF($B$2:$B$215,M23,$E$2:$E$215)</f>
        <v>148377</v>
      </c>
    </row>
    <row r="24" spans="1:16">
      <c r="A24" s="587" t="s">
        <v>15118</v>
      </c>
      <c r="B24" s="578">
        <v>1121</v>
      </c>
      <c r="C24" s="61" t="s">
        <v>2918</v>
      </c>
      <c r="D24" s="115" t="s">
        <v>4449</v>
      </c>
      <c r="E24" s="235">
        <v>163800</v>
      </c>
      <c r="F24" s="232"/>
      <c r="I24" s="583">
        <v>6203</v>
      </c>
      <c r="J24" s="582" t="s">
        <v>5770</v>
      </c>
      <c r="K24" s="643">
        <f t="shared" si="2"/>
        <v>562</v>
      </c>
      <c r="M24" s="583" t="s">
        <v>5742</v>
      </c>
      <c r="N24" s="582" t="s">
        <v>5794</v>
      </c>
      <c r="O24" s="643">
        <f>-K7+0.5</f>
        <v>-697093.45</v>
      </c>
    </row>
    <row r="25" spans="1:16">
      <c r="A25" s="587" t="s">
        <v>15118</v>
      </c>
      <c r="B25" s="578">
        <v>2131</v>
      </c>
      <c r="C25" s="61" t="s">
        <v>1308</v>
      </c>
      <c r="D25" s="115" t="s">
        <v>10104</v>
      </c>
      <c r="E25" s="235">
        <v>462735</v>
      </c>
      <c r="F25" s="232"/>
      <c r="I25" s="583">
        <v>6205</v>
      </c>
      <c r="J25" s="582" t="s">
        <v>5771</v>
      </c>
      <c r="K25" s="186">
        <f t="shared" si="2"/>
        <v>7025</v>
      </c>
      <c r="N25" s="582" t="s">
        <v>5795</v>
      </c>
      <c r="O25" s="186">
        <f>SUM(O22:O24)</f>
        <v>169605.55000000005</v>
      </c>
    </row>
    <row r="26" spans="1:16">
      <c r="A26" s="812" t="s">
        <v>15118</v>
      </c>
      <c r="B26" s="811">
        <v>1123</v>
      </c>
      <c r="C26" s="806" t="s">
        <v>242</v>
      </c>
      <c r="D26" s="799" t="s">
        <v>15217</v>
      </c>
      <c r="E26" s="803"/>
      <c r="F26" s="235">
        <f>6300+113400+165900</f>
        <v>285600</v>
      </c>
      <c r="G26" s="771"/>
      <c r="I26" s="583">
        <v>6207</v>
      </c>
      <c r="J26" s="582" t="s">
        <v>5772</v>
      </c>
      <c r="K26" s="186">
        <f t="shared" si="2"/>
        <v>62485</v>
      </c>
    </row>
    <row r="27" spans="1:16">
      <c r="A27" s="587" t="s">
        <v>15118</v>
      </c>
      <c r="B27" s="576">
        <v>1123</v>
      </c>
      <c r="C27" s="240" t="s">
        <v>242</v>
      </c>
      <c r="D27" s="115" t="s">
        <v>15120</v>
      </c>
      <c r="E27" s="232"/>
      <c r="F27" s="235">
        <v>1281675</v>
      </c>
      <c r="H27" s="580"/>
      <c r="I27" s="583">
        <v>6209</v>
      </c>
      <c r="J27" s="582" t="s">
        <v>5773</v>
      </c>
      <c r="K27" s="186">
        <f t="shared" si="2"/>
        <v>3986</v>
      </c>
      <c r="M27" s="828" t="s">
        <v>5798</v>
      </c>
      <c r="N27" s="828"/>
      <c r="O27" s="828"/>
    </row>
    <row r="28" spans="1:16">
      <c r="A28" s="587" t="s">
        <v>15118</v>
      </c>
      <c r="B28" s="576">
        <v>1123</v>
      </c>
      <c r="C28" s="240" t="s">
        <v>242</v>
      </c>
      <c r="D28" s="115" t="s">
        <v>15121</v>
      </c>
      <c r="E28" s="232"/>
      <c r="F28" s="235">
        <v>290745</v>
      </c>
      <c r="I28" s="583">
        <v>6213</v>
      </c>
      <c r="J28" s="582" t="s">
        <v>5774</v>
      </c>
      <c r="K28" s="186">
        <f t="shared" si="2"/>
        <v>12672</v>
      </c>
      <c r="M28" s="230">
        <v>6215</v>
      </c>
      <c r="N28" s="582" t="s">
        <v>1220</v>
      </c>
      <c r="O28" s="186">
        <f>(SUMIF($B$2:$B$215,M28,$E$2:$E$215)-SUMIF($B$2:$B$215,M28,$F$2:$F$215))</f>
        <v>2448</v>
      </c>
    </row>
    <row r="29" spans="1:16">
      <c r="A29" s="587" t="s">
        <v>15118</v>
      </c>
      <c r="B29" s="578">
        <v>2131</v>
      </c>
      <c r="C29" s="240" t="s">
        <v>423</v>
      </c>
      <c r="D29" s="115" t="s">
        <v>15122</v>
      </c>
      <c r="E29" s="232"/>
      <c r="F29" s="235">
        <f>20475*14+16380*3</f>
        <v>335790</v>
      </c>
      <c r="G29" s="233"/>
      <c r="I29" s="583">
        <v>6214</v>
      </c>
      <c r="J29" s="582" t="s">
        <v>5775</v>
      </c>
      <c r="K29" s="186">
        <f t="shared" si="2"/>
        <v>243514</v>
      </c>
      <c r="M29" s="230">
        <v>6230</v>
      </c>
      <c r="N29" s="582" t="s">
        <v>1221</v>
      </c>
      <c r="O29" s="186">
        <f>(SUMIF($B$2:$B$215,M29,$E$2:$E$215)-SUMIF($B$2:$B$215,M29,$F$2:$F$215))</f>
        <v>4252</v>
      </c>
    </row>
    <row r="30" spans="1:16">
      <c r="A30" s="587" t="s">
        <v>15118</v>
      </c>
      <c r="B30" s="578">
        <v>1121</v>
      </c>
      <c r="C30" s="61" t="s">
        <v>2918</v>
      </c>
      <c r="D30" s="115" t="s">
        <v>15216</v>
      </c>
      <c r="E30" s="235">
        <v>0</v>
      </c>
      <c r="F30" s="232"/>
      <c r="G30" s="679"/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(SUMIF($B$2:$B$215,M30,$E$2:$E$215)-SUMIF($B$2:$B$215,M30,$F$2:$F$215))</f>
        <v>17586</v>
      </c>
    </row>
    <row r="31" spans="1:16">
      <c r="A31" s="587" t="s">
        <v>15118</v>
      </c>
      <c r="B31" s="576">
        <v>1123</v>
      </c>
      <c r="C31" s="240" t="s">
        <v>242</v>
      </c>
      <c r="D31" s="115" t="s">
        <v>15123</v>
      </c>
      <c r="E31" s="232"/>
      <c r="F31" s="574">
        <f>E30</f>
        <v>0</v>
      </c>
      <c r="I31" s="583"/>
      <c r="J31" s="582" t="s">
        <v>5777</v>
      </c>
      <c r="K31" s="186">
        <f>O31</f>
        <v>24286</v>
      </c>
      <c r="N31" s="582" t="s">
        <v>2685</v>
      </c>
      <c r="O31" s="186">
        <f>SUM(O28:O30)</f>
        <v>24286</v>
      </c>
      <c r="P31" s="581">
        <f>K31-O31</f>
        <v>0</v>
      </c>
    </row>
    <row r="32" spans="1:16">
      <c r="A32" s="587" t="s">
        <v>15118</v>
      </c>
      <c r="B32" s="577" t="s">
        <v>4860</v>
      </c>
      <c r="C32" s="61" t="s">
        <v>246</v>
      </c>
      <c r="D32" s="299" t="s">
        <v>15214</v>
      </c>
      <c r="E32" s="236">
        <v>1978065</v>
      </c>
      <c r="F32" s="187"/>
      <c r="J32" s="582" t="s">
        <v>5778</v>
      </c>
      <c r="K32" s="186">
        <f>K18-K20</f>
        <v>-9878.5499999998137</v>
      </c>
      <c r="N32" s="582"/>
      <c r="O32" s="233"/>
    </row>
    <row r="33" spans="1:16">
      <c r="A33" s="587" t="s">
        <v>15118</v>
      </c>
      <c r="B33" s="577" t="s">
        <v>4861</v>
      </c>
      <c r="C33" s="231" t="s">
        <v>243</v>
      </c>
      <c r="D33" s="299" t="s">
        <v>15214</v>
      </c>
      <c r="E33" s="229"/>
      <c r="F33" s="575">
        <f>E32</f>
        <v>1978065</v>
      </c>
      <c r="G33" s="581">
        <f>SUM(E23:E33)-SUM(F23:F33)</f>
        <v>0</v>
      </c>
      <c r="J33" s="582" t="s">
        <v>5779</v>
      </c>
      <c r="K33" s="606">
        <f>K32/K$16</f>
        <v>-3.7348622302743727E-3</v>
      </c>
      <c r="M33" s="828" t="s">
        <v>5799</v>
      </c>
      <c r="N33" s="828"/>
      <c r="O33" s="828"/>
    </row>
    <row r="34" spans="1:16">
      <c r="B34" s="577"/>
      <c r="C34" s="231"/>
      <c r="D34" s="299"/>
      <c r="E34" s="229"/>
      <c r="F34" s="229"/>
      <c r="G34" s="229"/>
      <c r="I34" s="583">
        <v>7101</v>
      </c>
      <c r="J34" s="582" t="s">
        <v>5780</v>
      </c>
      <c r="K34" s="186">
        <f>-(SUMIF($B$2:$B$215,I34,$E$2:$E$215)-SUMIF($B$2:$B$215,I34,$F$2:$F$215))</f>
        <v>111</v>
      </c>
      <c r="N34" s="582" t="s">
        <v>5796</v>
      </c>
      <c r="O34" s="186">
        <f>4*12</f>
        <v>48</v>
      </c>
    </row>
    <row r="35" spans="1:16">
      <c r="A35" s="587" t="s">
        <v>15124</v>
      </c>
      <c r="B35" s="578">
        <v>1112</v>
      </c>
      <c r="C35" s="61" t="s">
        <v>246</v>
      </c>
      <c r="D35" s="299" t="s">
        <v>15125</v>
      </c>
      <c r="E35" s="236">
        <f>803625-66150</f>
        <v>737475</v>
      </c>
      <c r="F35" s="187"/>
      <c r="J35" s="582" t="s">
        <v>5781</v>
      </c>
      <c r="K35" s="186">
        <f>K32+K34</f>
        <v>-9767.5499999998137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15124</v>
      </c>
      <c r="B36" s="577">
        <v>1112</v>
      </c>
      <c r="C36" s="61" t="s">
        <v>247</v>
      </c>
      <c r="D36" s="299" t="s">
        <v>15125</v>
      </c>
      <c r="E36" s="236">
        <v>66150</v>
      </c>
      <c r="F36" s="236"/>
      <c r="J36" s="582" t="s">
        <v>5782</v>
      </c>
      <c r="K36" s="606">
        <f>K35/(K$16+K$34)</f>
        <v>-3.6927406025099594E-3</v>
      </c>
      <c r="M36" s="579"/>
      <c r="N36" s="220"/>
    </row>
    <row r="37" spans="1:16">
      <c r="A37" s="587" t="s">
        <v>15124</v>
      </c>
      <c r="B37" s="578">
        <v>6230</v>
      </c>
      <c r="C37" s="61" t="s">
        <v>1221</v>
      </c>
      <c r="D37" s="299" t="s">
        <v>15126</v>
      </c>
      <c r="E37" s="236">
        <v>225</v>
      </c>
      <c r="F37" s="187"/>
      <c r="M37" s="828" t="s">
        <v>5801</v>
      </c>
      <c r="N37" s="828"/>
      <c r="O37" s="828"/>
    </row>
    <row r="38" spans="1:16">
      <c r="A38" s="587" t="s">
        <v>15124</v>
      </c>
      <c r="B38" s="578">
        <v>6230</v>
      </c>
      <c r="C38" s="61" t="s">
        <v>1221</v>
      </c>
      <c r="D38" s="299" t="s">
        <v>15127</v>
      </c>
      <c r="E38" s="236"/>
      <c r="F38" s="187"/>
      <c r="N38" s="582" t="s">
        <v>5748</v>
      </c>
      <c r="O38" s="187">
        <v>1799750</v>
      </c>
    </row>
    <row r="39" spans="1:16">
      <c r="A39" s="587" t="s">
        <v>15124</v>
      </c>
      <c r="B39" s="576">
        <v>1111</v>
      </c>
      <c r="C39" t="s">
        <v>876</v>
      </c>
      <c r="D39" s="299" t="s">
        <v>5671</v>
      </c>
      <c r="E39" s="236"/>
      <c r="F39" s="187"/>
      <c r="M39" s="583" t="s">
        <v>5742</v>
      </c>
      <c r="N39" s="582" t="s">
        <v>1396</v>
      </c>
      <c r="O39" s="187">
        <v>-71400</v>
      </c>
    </row>
    <row r="40" spans="1:16">
      <c r="A40" s="587" t="s">
        <v>15124</v>
      </c>
      <c r="B40" s="576">
        <v>1111</v>
      </c>
      <c r="C40" s="300" t="s">
        <v>892</v>
      </c>
      <c r="D40" s="299" t="s">
        <v>5669</v>
      </c>
      <c r="E40" s="236"/>
      <c r="F40" s="187"/>
      <c r="M40" s="583" t="s">
        <v>5741</v>
      </c>
      <c r="N40" s="582" t="s">
        <v>1397</v>
      </c>
      <c r="O40" s="187">
        <v>47150</v>
      </c>
    </row>
    <row r="41" spans="1:16">
      <c r="A41" s="587" t="s">
        <v>15124</v>
      </c>
      <c r="B41" s="576">
        <v>1111</v>
      </c>
      <c r="C41" s="300" t="s">
        <v>892</v>
      </c>
      <c r="D41" s="299" t="s">
        <v>5672</v>
      </c>
      <c r="E41" s="236"/>
      <c r="F41" s="187"/>
      <c r="J41" s="805"/>
      <c r="N41" s="582" t="s">
        <v>5800</v>
      </c>
      <c r="O41" s="186">
        <f>SUM(O38:O40)</f>
        <v>1775500</v>
      </c>
      <c r="P41" s="581">
        <f>K22-O41</f>
        <v>0</v>
      </c>
    </row>
    <row r="42" spans="1:16">
      <c r="A42" s="587" t="s">
        <v>15124</v>
      </c>
      <c r="B42" s="578">
        <v>1123</v>
      </c>
      <c r="C42" s="240" t="s">
        <v>242</v>
      </c>
      <c r="D42" s="299" t="s">
        <v>15125</v>
      </c>
      <c r="E42" s="229"/>
      <c r="F42" s="600">
        <f>SUM(E35:E41)</f>
        <v>803850</v>
      </c>
      <c r="G42" s="581">
        <f>SUM(E35:E42)-SUM(F35:F42)</f>
        <v>0</v>
      </c>
      <c r="N42" s="582"/>
    </row>
    <row r="43" spans="1:16">
      <c r="M43" s="828" t="s">
        <v>5802</v>
      </c>
      <c r="N43" s="828"/>
      <c r="O43" s="828"/>
    </row>
    <row r="44" spans="1:16">
      <c r="A44" s="587" t="s">
        <v>15128</v>
      </c>
      <c r="B44" s="579">
        <v>6201</v>
      </c>
      <c r="C44" s="134" t="s">
        <v>2920</v>
      </c>
      <c r="D44" s="134" t="s">
        <v>15168</v>
      </c>
      <c r="E44" s="239">
        <v>1799750</v>
      </c>
      <c r="F44" s="236"/>
      <c r="N44" s="582" t="s">
        <v>5748</v>
      </c>
      <c r="O44" s="187">
        <v>204000</v>
      </c>
    </row>
    <row r="45" spans="1:16">
      <c r="A45" s="587" t="s">
        <v>15128</v>
      </c>
      <c r="B45" s="579">
        <v>6201</v>
      </c>
      <c r="C45" s="134" t="s">
        <v>2920</v>
      </c>
      <c r="D45" s="554" t="s">
        <v>15129</v>
      </c>
      <c r="E45" s="239">
        <v>179350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15128</v>
      </c>
      <c r="B46" s="579">
        <v>6201</v>
      </c>
      <c r="C46" s="134" t="s">
        <v>605</v>
      </c>
      <c r="D46" s="554" t="s">
        <v>15169</v>
      </c>
      <c r="E46" s="239"/>
      <c r="F46" s="239">
        <v>203600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15128</v>
      </c>
      <c r="B47" s="578">
        <v>2123</v>
      </c>
      <c r="C47" s="61" t="s">
        <v>595</v>
      </c>
      <c r="D47" s="134" t="s">
        <v>15130</v>
      </c>
      <c r="E47" s="237"/>
      <c r="F47" s="589">
        <f>E44+E45-F46</f>
        <v>1775500</v>
      </c>
      <c r="N47" s="582" t="s">
        <v>5803</v>
      </c>
      <c r="O47" s="186">
        <f>SUM(O44:O46)</f>
        <v>204000</v>
      </c>
    </row>
    <row r="48" spans="1:16">
      <c r="A48" s="587" t="s">
        <v>15128</v>
      </c>
      <c r="B48" s="579">
        <v>6219</v>
      </c>
      <c r="C48" s="134" t="s">
        <v>2921</v>
      </c>
      <c r="D48" s="134" t="s">
        <v>15131</v>
      </c>
      <c r="E48" s="236">
        <f>2400*12*2</f>
        <v>57600</v>
      </c>
      <c r="F48" s="236"/>
    </row>
    <row r="49" spans="1:19" s="584" customFormat="1">
      <c r="A49" s="587" t="s">
        <v>15128</v>
      </c>
      <c r="B49" s="578">
        <v>2123</v>
      </c>
      <c r="C49" s="61" t="s">
        <v>595</v>
      </c>
      <c r="D49" s="134" t="s">
        <v>15131</v>
      </c>
      <c r="E49" s="234"/>
      <c r="F49" s="588">
        <f>E48</f>
        <v>57600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15128</v>
      </c>
      <c r="B50" s="579">
        <v>6219</v>
      </c>
      <c r="C50" s="134" t="s">
        <v>2921</v>
      </c>
      <c r="D50" s="134" t="s">
        <v>15132</v>
      </c>
      <c r="E50" s="236">
        <f>2400*12*2</f>
        <v>57600</v>
      </c>
      <c r="F50" s="23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15128</v>
      </c>
      <c r="B51" s="578">
        <v>2123</v>
      </c>
      <c r="C51" s="61" t="s">
        <v>595</v>
      </c>
      <c r="D51" s="134" t="s">
        <v>15132</v>
      </c>
      <c r="E51" s="237"/>
      <c r="F51" s="588">
        <f>E50</f>
        <v>57600</v>
      </c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15128</v>
      </c>
      <c r="B52" s="578">
        <v>2123</v>
      </c>
      <c r="C52" s="61" t="s">
        <v>1214</v>
      </c>
      <c r="D52" s="134" t="s">
        <v>15133</v>
      </c>
      <c r="E52" s="589">
        <f>F53+F54</f>
        <v>1314774</v>
      </c>
      <c r="F52" s="233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15128</v>
      </c>
      <c r="B53" s="578">
        <v>1112</v>
      </c>
      <c r="C53" s="61" t="s">
        <v>251</v>
      </c>
      <c r="D53" s="134" t="s">
        <v>15133</v>
      </c>
      <c r="E53" s="237"/>
      <c r="F53" s="764">
        <f>1238320+61454</f>
        <v>1299774</v>
      </c>
      <c r="G53" s="186"/>
      <c r="I53" s="186"/>
      <c r="J53" s="763" t="s">
        <v>15241</v>
      </c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15128</v>
      </c>
      <c r="B54" s="578">
        <v>1112</v>
      </c>
      <c r="C54" s="300" t="s">
        <v>249</v>
      </c>
      <c r="D54" s="134" t="s">
        <v>15133</v>
      </c>
      <c r="E54" s="237"/>
      <c r="F54" s="233">
        <v>15000</v>
      </c>
      <c r="G54" s="581">
        <f>SUM(E44:E54)-SUM(F44:F54)</f>
        <v>0</v>
      </c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3"/>
      <c r="B55" s="263"/>
      <c r="C55" s="151"/>
      <c r="D55" s="61"/>
      <c r="E55" s="234"/>
      <c r="F55" s="186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15134</v>
      </c>
      <c r="B56" s="579">
        <v>6202</v>
      </c>
      <c r="C56" s="220" t="s">
        <v>2919</v>
      </c>
      <c r="D56" s="300" t="s">
        <v>15243</v>
      </c>
      <c r="E56" s="236">
        <v>240000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15134</v>
      </c>
      <c r="B57" s="578">
        <v>6230</v>
      </c>
      <c r="C57" s="61" t="s">
        <v>1221</v>
      </c>
      <c r="D57" s="582" t="s">
        <v>15242</v>
      </c>
      <c r="E57" s="236">
        <f>10*8</f>
        <v>80</v>
      </c>
      <c r="F57" s="186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15134</v>
      </c>
      <c r="B58" s="578">
        <v>1112</v>
      </c>
      <c r="C58" s="61" t="s">
        <v>251</v>
      </c>
      <c r="D58" s="300" t="s">
        <v>15243</v>
      </c>
      <c r="E58" s="229"/>
      <c r="F58" s="588">
        <v>240080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15134</v>
      </c>
      <c r="B59" s="577">
        <v>1112</v>
      </c>
      <c r="C59" s="61" t="s">
        <v>247</v>
      </c>
      <c r="D59" s="300" t="s">
        <v>15135</v>
      </c>
      <c r="E59" s="236">
        <v>2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15134</v>
      </c>
      <c r="B60" s="578">
        <v>7101</v>
      </c>
      <c r="C60" s="186" t="s">
        <v>2788</v>
      </c>
      <c r="D60" s="300" t="s">
        <v>15135</v>
      </c>
      <c r="E60" s="229"/>
      <c r="F60" s="588">
        <f>E59</f>
        <v>2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15134</v>
      </c>
      <c r="B61" s="577">
        <v>1112</v>
      </c>
      <c r="C61" s="61" t="s">
        <v>247</v>
      </c>
      <c r="D61" s="300" t="s">
        <v>15136</v>
      </c>
      <c r="E61" s="236">
        <v>1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15134</v>
      </c>
      <c r="B62" s="578">
        <v>7101</v>
      </c>
      <c r="C62" s="186" t="s">
        <v>2788</v>
      </c>
      <c r="D62" s="300" t="s">
        <v>15136</v>
      </c>
      <c r="E62" s="229"/>
      <c r="F62" s="588">
        <f>E61</f>
        <v>1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15134</v>
      </c>
      <c r="B63" s="578">
        <v>1112</v>
      </c>
      <c r="C63" s="61" t="s">
        <v>246</v>
      </c>
      <c r="D63" s="300" t="s">
        <v>15137</v>
      </c>
      <c r="E63" s="236">
        <v>58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15134</v>
      </c>
      <c r="B64" s="578">
        <v>7101</v>
      </c>
      <c r="C64" s="186" t="s">
        <v>2788</v>
      </c>
      <c r="D64" s="300" t="s">
        <v>15137</v>
      </c>
      <c r="E64" s="229"/>
      <c r="F64" s="588">
        <f>E63</f>
        <v>58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15134</v>
      </c>
      <c r="B65" s="578">
        <v>1112</v>
      </c>
      <c r="C65" s="61" t="s">
        <v>246</v>
      </c>
      <c r="D65" s="300" t="s">
        <v>15138</v>
      </c>
      <c r="E65" s="236">
        <v>50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15134</v>
      </c>
      <c r="B66" s="578">
        <v>7101</v>
      </c>
      <c r="C66" s="186" t="s">
        <v>2788</v>
      </c>
      <c r="D66" s="300" t="s">
        <v>15138</v>
      </c>
      <c r="E66" s="229"/>
      <c r="F66" s="588">
        <f>E65</f>
        <v>50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15134</v>
      </c>
      <c r="B67" s="579">
        <v>6214</v>
      </c>
      <c r="C67" s="220" t="s">
        <v>2790</v>
      </c>
      <c r="D67" s="299" t="s">
        <v>15170</v>
      </c>
      <c r="E67" s="236">
        <v>84533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15134</v>
      </c>
      <c r="B68" s="579">
        <v>6214</v>
      </c>
      <c r="C68" s="220" t="s">
        <v>2790</v>
      </c>
      <c r="D68" s="299" t="s">
        <v>15180</v>
      </c>
      <c r="E68" s="236">
        <v>24674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15134</v>
      </c>
      <c r="B69" s="578">
        <v>1112</v>
      </c>
      <c r="C69" s="220" t="s">
        <v>251</v>
      </c>
      <c r="D69" s="299" t="s">
        <v>15170</v>
      </c>
      <c r="E69" s="229"/>
      <c r="F69" s="588">
        <f>SUM(E67:E68)</f>
        <v>109207</v>
      </c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15134</v>
      </c>
      <c r="B70" s="579">
        <v>6214</v>
      </c>
      <c r="C70" s="220" t="s">
        <v>2791</v>
      </c>
      <c r="D70" s="300" t="s">
        <v>15171</v>
      </c>
      <c r="E70" s="236">
        <v>83169</v>
      </c>
      <c r="F70" s="187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15134</v>
      </c>
      <c r="B71" s="578">
        <v>1112</v>
      </c>
      <c r="C71" s="61" t="s">
        <v>251</v>
      </c>
      <c r="D71" s="300" t="s">
        <v>15171</v>
      </c>
      <c r="E71" s="229"/>
      <c r="F71" s="588">
        <f>E70</f>
        <v>83169</v>
      </c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15134</v>
      </c>
      <c r="B72" s="579">
        <v>6214</v>
      </c>
      <c r="C72" s="220" t="s">
        <v>2792</v>
      </c>
      <c r="D72" s="300" t="s">
        <v>15172</v>
      </c>
      <c r="E72" s="236">
        <v>51138</v>
      </c>
      <c r="F72" s="187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15134</v>
      </c>
      <c r="B73" s="578">
        <v>1112</v>
      </c>
      <c r="C73" s="61" t="s">
        <v>251</v>
      </c>
      <c r="D73" s="300" t="s">
        <v>15172</v>
      </c>
      <c r="E73" s="229"/>
      <c r="F73" s="588">
        <f>E72</f>
        <v>51138</v>
      </c>
      <c r="G73" s="581">
        <f>SUM(E56:E73)-SUM(F56:F73)</f>
        <v>0</v>
      </c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3"/>
      <c r="B74" s="263"/>
      <c r="C74" s="151"/>
      <c r="D74" s="61"/>
      <c r="E74" s="234"/>
      <c r="F74" s="18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15139</v>
      </c>
      <c r="B75" s="579">
        <v>6207</v>
      </c>
      <c r="C75" s="134" t="s">
        <v>1215</v>
      </c>
      <c r="D75" s="134" t="s">
        <v>15140</v>
      </c>
      <c r="E75" s="239">
        <v>56861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15139</v>
      </c>
      <c r="B76" s="579">
        <v>1194</v>
      </c>
      <c r="C76" s="134" t="s">
        <v>3799</v>
      </c>
      <c r="D76" s="134" t="s">
        <v>15140</v>
      </c>
      <c r="E76" s="236">
        <v>2846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15139</v>
      </c>
      <c r="B77" s="578">
        <v>1112</v>
      </c>
      <c r="C77" s="61" t="s">
        <v>251</v>
      </c>
      <c r="D77" s="134" t="s">
        <v>15140</v>
      </c>
      <c r="E77" s="237"/>
      <c r="F77" s="239">
        <v>59707</v>
      </c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15139</v>
      </c>
      <c r="B78" s="579">
        <v>6213</v>
      </c>
      <c r="C78" s="134" t="s">
        <v>877</v>
      </c>
      <c r="D78" s="134" t="s">
        <v>15181</v>
      </c>
      <c r="E78" s="239">
        <v>11636</v>
      </c>
      <c r="F78" s="236"/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15139</v>
      </c>
      <c r="B79" s="579">
        <v>1194</v>
      </c>
      <c r="C79" s="134" t="s">
        <v>3799</v>
      </c>
      <c r="D79" s="134" t="s">
        <v>15181</v>
      </c>
      <c r="E79" s="236">
        <v>583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15139</v>
      </c>
      <c r="B80" s="578">
        <v>1112</v>
      </c>
      <c r="C80" s="61" t="s">
        <v>251</v>
      </c>
      <c r="D80" s="134" t="s">
        <v>15181</v>
      </c>
      <c r="E80" s="237"/>
      <c r="F80" s="239">
        <v>12219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15139</v>
      </c>
      <c r="B81" s="579">
        <v>1111</v>
      </c>
      <c r="C81" s="134" t="s">
        <v>463</v>
      </c>
      <c r="D81" s="134" t="s">
        <v>15141</v>
      </c>
      <c r="E81" s="236">
        <v>20556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15139</v>
      </c>
      <c r="B82" s="578">
        <v>1112</v>
      </c>
      <c r="C82" s="61" t="s">
        <v>251</v>
      </c>
      <c r="D82" s="134" t="s">
        <v>15141</v>
      </c>
      <c r="E82" s="237"/>
      <c r="F82" s="589">
        <f>E81</f>
        <v>20556</v>
      </c>
      <c r="G82" s="581">
        <f>SUM(E75:E82)-SUM(F75:F82)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15142</v>
      </c>
      <c r="B84" s="579">
        <v>6213</v>
      </c>
      <c r="C84" s="61" t="s">
        <v>1217</v>
      </c>
      <c r="D84" s="244" t="s">
        <v>15143</v>
      </c>
      <c r="E84" s="236">
        <v>897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15142</v>
      </c>
      <c r="B85" s="579">
        <v>1194</v>
      </c>
      <c r="C85" s="61" t="s">
        <v>3799</v>
      </c>
      <c r="D85" s="244" t="s">
        <v>15143</v>
      </c>
      <c r="E85" s="236">
        <v>44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15142</v>
      </c>
      <c r="B86" s="579">
        <v>6213</v>
      </c>
      <c r="C86" s="61" t="s">
        <v>1217</v>
      </c>
      <c r="D86" s="134" t="s">
        <v>15144</v>
      </c>
      <c r="E86" s="236">
        <v>139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15142</v>
      </c>
      <c r="B87" s="579">
        <v>1111</v>
      </c>
      <c r="C87" s="61" t="s">
        <v>602</v>
      </c>
      <c r="D87" s="244" t="s">
        <v>15145</v>
      </c>
      <c r="E87" s="237"/>
      <c r="F87" s="232">
        <v>1080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15146</v>
      </c>
      <c r="B89" s="579">
        <v>6205</v>
      </c>
      <c r="C89" s="134" t="s">
        <v>1224</v>
      </c>
      <c r="D89" s="134" t="s">
        <v>598</v>
      </c>
      <c r="E89" s="239">
        <v>7025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15146</v>
      </c>
      <c r="B90" s="579">
        <v>6203</v>
      </c>
      <c r="C90" s="61" t="s">
        <v>1223</v>
      </c>
      <c r="D90" s="134" t="s">
        <v>2616</v>
      </c>
      <c r="E90" s="236">
        <v>562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15146</v>
      </c>
      <c r="B91" s="578">
        <v>6232</v>
      </c>
      <c r="C91" s="61" t="s">
        <v>1218</v>
      </c>
      <c r="D91" s="245" t="s">
        <v>15182</v>
      </c>
      <c r="E91" s="237">
        <v>4374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15146</v>
      </c>
      <c r="B92" s="578">
        <v>6207</v>
      </c>
      <c r="C92" s="61" t="s">
        <v>1222</v>
      </c>
      <c r="D92" s="244" t="s">
        <v>600</v>
      </c>
      <c r="E92" s="237">
        <v>3624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15146</v>
      </c>
      <c r="B93" s="578">
        <v>6230</v>
      </c>
      <c r="C93" s="61" t="s">
        <v>1221</v>
      </c>
      <c r="D93" s="244" t="s">
        <v>5718</v>
      </c>
      <c r="E93" s="237">
        <v>3497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812" t="s">
        <v>15146</v>
      </c>
      <c r="B94" s="578">
        <v>6230</v>
      </c>
      <c r="C94" s="61" t="s">
        <v>1221</v>
      </c>
      <c r="D94" s="807" t="s">
        <v>15258</v>
      </c>
      <c r="E94" s="237">
        <f>250+200</f>
        <v>450</v>
      </c>
      <c r="F94" s="233"/>
      <c r="G94" s="771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15146</v>
      </c>
      <c r="B95" s="579">
        <v>6215</v>
      </c>
      <c r="C95" s="61" t="s">
        <v>1220</v>
      </c>
      <c r="D95" s="244" t="s">
        <v>5751</v>
      </c>
      <c r="E95" s="237">
        <v>600</v>
      </c>
      <c r="F95" s="233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15148</v>
      </c>
      <c r="B96" s="579">
        <v>2192</v>
      </c>
      <c r="C96" s="299" t="s">
        <v>10138</v>
      </c>
      <c r="D96" s="244" t="s">
        <v>10158</v>
      </c>
      <c r="E96" s="236"/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15146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20132</v>
      </c>
      <c r="G97" s="771"/>
      <c r="I97" s="186"/>
      <c r="J97" s="233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15146</v>
      </c>
      <c r="B98" s="578">
        <v>6232</v>
      </c>
      <c r="C98" s="61" t="s">
        <v>1218</v>
      </c>
      <c r="D98" s="245" t="s">
        <v>15247</v>
      </c>
      <c r="E98" s="237">
        <v>13212</v>
      </c>
      <c r="F98" s="233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812" t="s">
        <v>15149</v>
      </c>
      <c r="B99" s="578">
        <v>1112</v>
      </c>
      <c r="C99" s="61" t="s">
        <v>251</v>
      </c>
      <c r="D99" s="300" t="s">
        <v>15183</v>
      </c>
      <c r="E99" s="229"/>
      <c r="F99" s="589">
        <f>SUM(E98)</f>
        <v>13212</v>
      </c>
      <c r="G99" s="581">
        <f>SUM(E89:E99)-SUM(F89:F99)</f>
        <v>0</v>
      </c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3"/>
      <c r="B100" s="263"/>
      <c r="C100" s="151"/>
      <c r="D100" s="61"/>
      <c r="E100" s="234"/>
      <c r="F100" s="186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15149</v>
      </c>
      <c r="B101" s="578">
        <v>2194</v>
      </c>
      <c r="C101" s="61" t="s">
        <v>1216</v>
      </c>
      <c r="D101" s="245" t="s">
        <v>15150</v>
      </c>
      <c r="E101" s="589">
        <f>F103-E102</f>
        <v>10401</v>
      </c>
      <c r="F101" s="232"/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15149</v>
      </c>
      <c r="B102" s="579">
        <v>1194</v>
      </c>
      <c r="C102" s="300" t="s">
        <v>3799</v>
      </c>
      <c r="D102" s="245" t="s">
        <v>15151</v>
      </c>
      <c r="E102" s="232">
        <v>0</v>
      </c>
      <c r="F102" s="232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15149</v>
      </c>
      <c r="B103" s="579">
        <v>1194</v>
      </c>
      <c r="C103" s="61" t="s">
        <v>596</v>
      </c>
      <c r="D103" s="245" t="s">
        <v>15147</v>
      </c>
      <c r="E103" s="236"/>
      <c r="F103" s="232">
        <v>10401</v>
      </c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15149</v>
      </c>
      <c r="B104" s="577">
        <v>2194</v>
      </c>
      <c r="C104" s="300" t="s">
        <v>1216</v>
      </c>
      <c r="D104" s="300" t="s">
        <v>10122</v>
      </c>
      <c r="E104" s="589">
        <f>SUM(F105:F107)</f>
        <v>111368</v>
      </c>
      <c r="F104" s="187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15149</v>
      </c>
      <c r="B105" s="576">
        <v>1111</v>
      </c>
      <c r="C105" t="s">
        <v>5749</v>
      </c>
      <c r="D105" s="299"/>
      <c r="E105" s="236"/>
      <c r="F105" s="236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7" t="s">
        <v>15149</v>
      </c>
      <c r="B106" s="578">
        <v>1112</v>
      </c>
      <c r="C106" s="61" t="s">
        <v>251</v>
      </c>
      <c r="D106" s="300" t="s">
        <v>15183</v>
      </c>
      <c r="E106" s="229"/>
      <c r="F106" s="236">
        <v>111368</v>
      </c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15149</v>
      </c>
      <c r="B107" s="578">
        <v>1112</v>
      </c>
      <c r="C107" s="300" t="s">
        <v>249</v>
      </c>
      <c r="D107" s="300" t="s">
        <v>15152</v>
      </c>
      <c r="E107" s="237"/>
      <c r="F107" s="233"/>
      <c r="G107" s="581">
        <f>SUM(E101:E107)-SUM(F101:F107)</f>
        <v>0</v>
      </c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15153</v>
      </c>
      <c r="B109" s="579">
        <v>5201</v>
      </c>
      <c r="C109" s="134" t="s">
        <v>1219</v>
      </c>
      <c r="D109" s="134" t="s">
        <v>15154</v>
      </c>
      <c r="E109" s="236">
        <v>148377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15153</v>
      </c>
      <c r="B110" s="579">
        <v>1194</v>
      </c>
      <c r="C110" s="61" t="s">
        <v>3799</v>
      </c>
      <c r="D110" s="134" t="s">
        <v>15154</v>
      </c>
      <c r="E110" s="236">
        <v>7418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812" t="s">
        <v>15153</v>
      </c>
      <c r="B111" s="816">
        <v>6209</v>
      </c>
      <c r="C111" s="299" t="s">
        <v>597</v>
      </c>
      <c r="D111" s="807" t="s">
        <v>15248</v>
      </c>
      <c r="E111" s="309">
        <v>3048</v>
      </c>
      <c r="F111" s="237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15153</v>
      </c>
      <c r="B112" s="579">
        <v>1194</v>
      </c>
      <c r="C112" s="61" t="s">
        <v>3799</v>
      </c>
      <c r="D112" s="807" t="s">
        <v>15248</v>
      </c>
      <c r="E112" s="236">
        <v>152</v>
      </c>
      <c r="F112" s="239"/>
      <c r="G112" s="771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15153</v>
      </c>
      <c r="B113" s="579">
        <v>6209</v>
      </c>
      <c r="C113" s="220" t="s">
        <v>597</v>
      </c>
      <c r="D113" s="244" t="s">
        <v>15249</v>
      </c>
      <c r="E113" s="236">
        <f>5028-4090</f>
        <v>938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812" t="s">
        <v>15153</v>
      </c>
      <c r="B114" s="579">
        <v>6215</v>
      </c>
      <c r="C114" s="61" t="s">
        <v>1220</v>
      </c>
      <c r="D114" s="807" t="s">
        <v>15251</v>
      </c>
      <c r="E114" s="309">
        <v>1848</v>
      </c>
      <c r="F114" s="237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15153</v>
      </c>
      <c r="B115" s="579">
        <v>6207</v>
      </c>
      <c r="C115" s="61" t="s">
        <v>1215</v>
      </c>
      <c r="D115" s="244" t="s">
        <v>15250</v>
      </c>
      <c r="E115" s="236">
        <v>2000</v>
      </c>
      <c r="F115" s="233"/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15153</v>
      </c>
      <c r="B116" s="578">
        <v>2123</v>
      </c>
      <c r="C116" s="166" t="s">
        <v>4456</v>
      </c>
      <c r="D116" s="244" t="s">
        <v>15173</v>
      </c>
      <c r="E116" s="239">
        <v>0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15153</v>
      </c>
      <c r="B117" s="578">
        <v>2123</v>
      </c>
      <c r="C117" s="166" t="s">
        <v>4456</v>
      </c>
      <c r="D117" s="244" t="s">
        <v>15174</v>
      </c>
      <c r="E117" s="239">
        <v>0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15153</v>
      </c>
      <c r="B118" s="578">
        <v>2123</v>
      </c>
      <c r="C118" s="166" t="s">
        <v>4456</v>
      </c>
      <c r="D118" s="244" t="s">
        <v>15175</v>
      </c>
      <c r="E118" s="239">
        <v>13490</v>
      </c>
      <c r="F118" s="239"/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812" t="s">
        <v>15153</v>
      </c>
      <c r="B119" s="579">
        <v>2192</v>
      </c>
      <c r="C119" s="299" t="s">
        <v>10138</v>
      </c>
      <c r="D119" s="244" t="s">
        <v>10139</v>
      </c>
      <c r="E119" s="236"/>
      <c r="F119" s="186"/>
      <c r="G119" s="186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15153</v>
      </c>
      <c r="B120" s="578">
        <v>2123</v>
      </c>
      <c r="C120" s="61" t="s">
        <v>595</v>
      </c>
      <c r="D120" s="244" t="s">
        <v>15155</v>
      </c>
      <c r="E120" s="229"/>
      <c r="F120" s="239">
        <v>0</v>
      </c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15153</v>
      </c>
      <c r="B121" s="578">
        <v>2123</v>
      </c>
      <c r="C121" s="61" t="s">
        <v>595</v>
      </c>
      <c r="D121" s="244" t="s">
        <v>15156</v>
      </c>
      <c r="E121" s="229"/>
      <c r="F121" s="239">
        <v>0</v>
      </c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15153</v>
      </c>
      <c r="B122" s="578">
        <v>2123</v>
      </c>
      <c r="C122" s="61" t="s">
        <v>595</v>
      </c>
      <c r="D122" s="244" t="s">
        <v>15157</v>
      </c>
      <c r="E122" s="229"/>
      <c r="F122" s="239">
        <v>32760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812" t="s">
        <v>15153</v>
      </c>
      <c r="B123" s="577">
        <v>1112</v>
      </c>
      <c r="C123" s="300" t="s">
        <v>251</v>
      </c>
      <c r="D123" s="807" t="s">
        <v>15185</v>
      </c>
      <c r="E123" s="309"/>
      <c r="F123" s="764">
        <v>4090</v>
      </c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15153</v>
      </c>
      <c r="B124" s="577">
        <v>1112</v>
      </c>
      <c r="C124" s="61" t="s">
        <v>251</v>
      </c>
      <c r="D124" s="244" t="s">
        <v>15158</v>
      </c>
      <c r="E124" s="236"/>
      <c r="F124" s="233">
        <v>131547</v>
      </c>
      <c r="G124" s="581">
        <f>SUM(E109:E124)-SUM(F109:F124)</f>
        <v>8874</v>
      </c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3"/>
      <c r="B125" s="263"/>
      <c r="C125" s="151"/>
      <c r="D125" s="61"/>
      <c r="E125" s="234"/>
      <c r="F125" s="233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15159</v>
      </c>
      <c r="B126" s="578">
        <v>5901</v>
      </c>
      <c r="C126" s="592" t="s">
        <v>3896</v>
      </c>
      <c r="D126" s="166" t="s">
        <v>15236</v>
      </c>
      <c r="E126" s="108">
        <v>169605.05</v>
      </c>
      <c r="F126" s="106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15159</v>
      </c>
      <c r="B127" s="578">
        <v>1130</v>
      </c>
      <c r="C127" s="151" t="s">
        <v>3897</v>
      </c>
      <c r="D127" s="166" t="s">
        <v>15236</v>
      </c>
      <c r="E127" s="108"/>
      <c r="F127" s="595">
        <f>E126</f>
        <v>169605.05</v>
      </c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15159</v>
      </c>
      <c r="B128" s="578">
        <v>1130</v>
      </c>
      <c r="C128" s="593" t="s">
        <v>3890</v>
      </c>
      <c r="D128" s="6" t="s">
        <v>3891</v>
      </c>
      <c r="E128" s="15">
        <v>0</v>
      </c>
      <c r="F128" s="13"/>
      <c r="G128" s="15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15159</v>
      </c>
      <c r="B129" s="578">
        <v>1130</v>
      </c>
      <c r="C129" s="593" t="s">
        <v>3892</v>
      </c>
      <c r="D129" s="166" t="s">
        <v>5684</v>
      </c>
      <c r="E129" s="197">
        <v>148377</v>
      </c>
      <c r="F129" s="16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15159</v>
      </c>
      <c r="B130" s="578">
        <v>1130</v>
      </c>
      <c r="C130" s="151" t="s">
        <v>3893</v>
      </c>
      <c r="D130" s="6" t="s">
        <v>3894</v>
      </c>
      <c r="E130" s="15"/>
      <c r="F130" s="141">
        <v>0</v>
      </c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15159</v>
      </c>
      <c r="B131" s="578">
        <v>5201</v>
      </c>
      <c r="C131" s="195" t="s">
        <v>4955</v>
      </c>
      <c r="D131" s="6" t="s">
        <v>3895</v>
      </c>
      <c r="E131" s="15"/>
      <c r="F131" s="596">
        <f>E128+E129-F130</f>
        <v>148377</v>
      </c>
      <c r="G131" s="581">
        <f>SUM(E126:E131)-SUM(F126:F131)</f>
        <v>0</v>
      </c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3"/>
      <c r="B132" s="578"/>
      <c r="C132" s="231"/>
      <c r="D132" s="220"/>
      <c r="E132" s="236"/>
      <c r="F132" s="236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15148</v>
      </c>
      <c r="B133" s="579">
        <v>2192</v>
      </c>
      <c r="C133" s="220" t="s">
        <v>18</v>
      </c>
      <c r="D133" t="s">
        <v>15186</v>
      </c>
      <c r="E133" s="236">
        <v>16800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15148</v>
      </c>
      <c r="B134" s="579">
        <v>2192</v>
      </c>
      <c r="C134" s="220" t="s">
        <v>18</v>
      </c>
      <c r="D134" t="s">
        <v>15187</v>
      </c>
      <c r="E134" s="236">
        <v>92120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15148</v>
      </c>
      <c r="B135" s="579">
        <v>2192</v>
      </c>
      <c r="C135" s="220" t="s">
        <v>18</v>
      </c>
      <c r="D135" t="s">
        <v>15188</v>
      </c>
      <c r="E135" s="236">
        <v>6600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15148</v>
      </c>
      <c r="B136" s="579">
        <v>2192</v>
      </c>
      <c r="C136" s="220" t="s">
        <v>18</v>
      </c>
      <c r="D136" t="s">
        <v>15189</v>
      </c>
      <c r="E136" s="236">
        <v>37990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15148</v>
      </c>
      <c r="B137" s="579">
        <v>2192</v>
      </c>
      <c r="C137" s="220" t="s">
        <v>18</v>
      </c>
      <c r="D137" t="s">
        <v>15190</v>
      </c>
      <c r="E137" s="236">
        <v>20000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15148</v>
      </c>
      <c r="B138" s="579">
        <v>2192</v>
      </c>
      <c r="C138" s="220" t="s">
        <v>18</v>
      </c>
      <c r="D138" t="s">
        <v>15191</v>
      </c>
      <c r="E138" s="236">
        <v>12000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15148</v>
      </c>
      <c r="B139" s="579">
        <v>2192</v>
      </c>
      <c r="C139" s="220" t="s">
        <v>18</v>
      </c>
      <c r="D139" t="s">
        <v>15192</v>
      </c>
      <c r="E139" s="236">
        <v>130010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15148</v>
      </c>
      <c r="B140" s="579">
        <v>2192</v>
      </c>
      <c r="C140" s="220" t="s">
        <v>18</v>
      </c>
      <c r="D140" t="s">
        <v>15193</v>
      </c>
      <c r="E140" s="236">
        <v>150010</v>
      </c>
      <c r="F140" s="237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15148</v>
      </c>
      <c r="B141" s="579">
        <v>2192</v>
      </c>
      <c r="C141" s="220" t="s">
        <v>18</v>
      </c>
      <c r="D141" t="s">
        <v>15194</v>
      </c>
      <c r="E141" s="236">
        <v>4010</v>
      </c>
      <c r="F141" s="237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15148</v>
      </c>
      <c r="B142" s="579">
        <v>2192</v>
      </c>
      <c r="C142" s="220" t="s">
        <v>18</v>
      </c>
      <c r="D142" t="s">
        <v>15195</v>
      </c>
      <c r="E142" s="236">
        <v>7004</v>
      </c>
      <c r="F142" s="237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15148</v>
      </c>
      <c r="B143" s="579">
        <v>2192</v>
      </c>
      <c r="C143" s="220" t="s">
        <v>18</v>
      </c>
      <c r="D143" t="s">
        <v>15196</v>
      </c>
      <c r="E143" s="236">
        <v>7510</v>
      </c>
      <c r="F143" s="237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15148</v>
      </c>
      <c r="B144" s="579">
        <v>2192</v>
      </c>
      <c r="C144" s="220" t="s">
        <v>18</v>
      </c>
      <c r="D144" t="s">
        <v>15197</v>
      </c>
      <c r="E144" s="236">
        <v>18171</v>
      </c>
      <c r="F144" s="237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15148</v>
      </c>
      <c r="B145" s="579">
        <v>2192</v>
      </c>
      <c r="C145" s="220" t="s">
        <v>18</v>
      </c>
      <c r="D145" t="s">
        <v>15198</v>
      </c>
      <c r="E145" s="236">
        <v>160000</v>
      </c>
      <c r="F145" s="237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15148</v>
      </c>
      <c r="B146" s="578">
        <v>1112</v>
      </c>
      <c r="C146" s="115" t="s">
        <v>4461</v>
      </c>
      <c r="D146" s="314" t="s">
        <v>5811</v>
      </c>
      <c r="E146" s="236"/>
      <c r="F146" s="596">
        <f>SUM(E133:E145)</f>
        <v>662225</v>
      </c>
      <c r="G146" s="581">
        <f>SUM(E133:E146)-SUM(F133:F146)</f>
        <v>0</v>
      </c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3"/>
      <c r="B147" s="263"/>
      <c r="C147" s="151"/>
      <c r="D147" s="61"/>
      <c r="E147" s="234"/>
      <c r="F147" s="186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15160</v>
      </c>
      <c r="B148" s="578">
        <v>2123</v>
      </c>
      <c r="C148" s="220" t="s">
        <v>1214</v>
      </c>
      <c r="D148" s="244" t="s">
        <v>10179</v>
      </c>
      <c r="E148" s="236">
        <f>58000*12</f>
        <v>696000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15160</v>
      </c>
      <c r="B149" s="579">
        <v>2192</v>
      </c>
      <c r="C149" s="220" t="s">
        <v>599</v>
      </c>
      <c r="D149" s="244" t="s">
        <v>10179</v>
      </c>
      <c r="E149" s="236"/>
      <c r="F149" s="588">
        <f>E148</f>
        <v>696000</v>
      </c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15160</v>
      </c>
      <c r="B150" s="578">
        <v>2123</v>
      </c>
      <c r="C150" s="220" t="s">
        <v>1214</v>
      </c>
      <c r="D150" s="244" t="s">
        <v>10180</v>
      </c>
      <c r="E150" s="236">
        <f>2400*12*2</f>
        <v>57600</v>
      </c>
      <c r="F150" s="232"/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15160</v>
      </c>
      <c r="B151" s="579">
        <v>2192</v>
      </c>
      <c r="C151" s="220" t="s">
        <v>599</v>
      </c>
      <c r="D151" s="244" t="s">
        <v>10180</v>
      </c>
      <c r="E151" s="236"/>
      <c r="F151" s="588">
        <f>E150</f>
        <v>57600</v>
      </c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15176</v>
      </c>
      <c r="B152" s="579">
        <v>2192</v>
      </c>
      <c r="C152" s="115" t="s">
        <v>18</v>
      </c>
      <c r="D152" s="244" t="s">
        <v>15177</v>
      </c>
      <c r="E152" s="146">
        <v>132200</v>
      </c>
      <c r="F152" s="233"/>
      <c r="G152" s="186"/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 t="s">
        <v>15176</v>
      </c>
      <c r="B153" s="578">
        <v>2123</v>
      </c>
      <c r="C153" s="115" t="s">
        <v>595</v>
      </c>
      <c r="D153" s="244" t="s">
        <v>15177</v>
      </c>
      <c r="E153" s="309"/>
      <c r="F153" s="594">
        <f>E152</f>
        <v>132200</v>
      </c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15178</v>
      </c>
      <c r="B154" s="578">
        <v>2123</v>
      </c>
      <c r="C154" s="115" t="s">
        <v>1214</v>
      </c>
      <c r="D154" s="244" t="s">
        <v>15161</v>
      </c>
      <c r="E154" s="236">
        <v>132200</v>
      </c>
      <c r="F154" s="232"/>
    </row>
    <row r="155" spans="1:19">
      <c r="A155" s="587" t="s">
        <v>15178</v>
      </c>
      <c r="B155" s="579">
        <v>2192</v>
      </c>
      <c r="C155" s="115" t="s">
        <v>599</v>
      </c>
      <c r="D155" s="244" t="s">
        <v>15161</v>
      </c>
      <c r="E155" s="236"/>
      <c r="F155" s="588">
        <f>E154</f>
        <v>132200</v>
      </c>
    </row>
    <row r="156" spans="1:19">
      <c r="A156" s="587" t="s">
        <v>15160</v>
      </c>
      <c r="B156" s="579">
        <v>2192</v>
      </c>
      <c r="C156" s="115" t="s">
        <v>18</v>
      </c>
      <c r="D156" s="244" t="s">
        <v>15162</v>
      </c>
      <c r="E156" s="146">
        <f>-'7薪'!C60</f>
        <v>200000</v>
      </c>
      <c r="F156" s="233"/>
      <c r="J156" s="233"/>
    </row>
    <row r="157" spans="1:19">
      <c r="A157" s="587" t="s">
        <v>15160</v>
      </c>
      <c r="B157" s="578">
        <v>2123</v>
      </c>
      <c r="C157" s="115" t="s">
        <v>595</v>
      </c>
      <c r="D157" s="244" t="s">
        <v>15162</v>
      </c>
      <c r="E157" s="309"/>
      <c r="F157" s="594">
        <f>E156</f>
        <v>200000</v>
      </c>
    </row>
    <row r="158" spans="1:19">
      <c r="A158" s="587" t="s">
        <v>15160</v>
      </c>
      <c r="B158" s="578">
        <v>2123</v>
      </c>
      <c r="C158" s="299" t="s">
        <v>1214</v>
      </c>
      <c r="D158" s="244" t="s">
        <v>15163</v>
      </c>
      <c r="E158" s="236"/>
      <c r="F158" s="232"/>
    </row>
    <row r="159" spans="1:19">
      <c r="A159" s="587" t="s">
        <v>15160</v>
      </c>
      <c r="B159" s="579">
        <v>2192</v>
      </c>
      <c r="C159" s="299" t="s">
        <v>599</v>
      </c>
      <c r="D159" s="244" t="s">
        <v>15163</v>
      </c>
      <c r="E159" s="236"/>
      <c r="F159" s="588">
        <f>E158</f>
        <v>0</v>
      </c>
      <c r="G159" s="581">
        <f>SUM(E148:E159)-SUM(F148:F159)</f>
        <v>0</v>
      </c>
    </row>
    <row r="160" spans="1:19">
      <c r="A160" s="587"/>
      <c r="B160" s="263"/>
      <c r="C160" s="151"/>
    </row>
    <row r="161" spans="1:19">
      <c r="A161" s="587" t="s">
        <v>15164</v>
      </c>
      <c r="B161" s="576">
        <v>4201</v>
      </c>
      <c r="C161" s="259" t="s">
        <v>1309</v>
      </c>
      <c r="D161" s="244" t="s">
        <v>15179</v>
      </c>
      <c r="E161" s="237">
        <v>430000</v>
      </c>
      <c r="F161" s="233"/>
    </row>
    <row r="162" spans="1:19">
      <c r="A162" s="587" t="s">
        <v>15164</v>
      </c>
      <c r="B162" s="579">
        <v>2192</v>
      </c>
      <c r="C162" s="115" t="s">
        <v>599</v>
      </c>
      <c r="D162" s="244" t="s">
        <v>15179</v>
      </c>
      <c r="E162" s="309"/>
      <c r="F162" s="594">
        <f>E161</f>
        <v>430000</v>
      </c>
    </row>
    <row r="163" spans="1:19">
      <c r="A163" s="587" t="s">
        <v>15164</v>
      </c>
      <c r="B163" s="579">
        <v>2192</v>
      </c>
      <c r="C163" s="115" t="s">
        <v>18</v>
      </c>
      <c r="D163" s="244" t="s">
        <v>15165</v>
      </c>
      <c r="E163" s="146">
        <v>465000</v>
      </c>
      <c r="F163" s="233"/>
    </row>
    <row r="164" spans="1:19">
      <c r="A164" s="587" t="s">
        <v>15164</v>
      </c>
      <c r="B164" s="576">
        <v>4201</v>
      </c>
      <c r="C164" s="259" t="s">
        <v>337</v>
      </c>
      <c r="D164" s="244" t="s">
        <v>15165</v>
      </c>
      <c r="E164" s="309"/>
      <c r="F164" s="594">
        <f>E163</f>
        <v>465000</v>
      </c>
    </row>
    <row r="165" spans="1:19">
      <c r="A165" s="587" t="s">
        <v>15164</v>
      </c>
      <c r="B165" s="579">
        <v>2192</v>
      </c>
      <c r="C165" s="115" t="s">
        <v>18</v>
      </c>
      <c r="D165" s="244" t="s">
        <v>15223</v>
      </c>
      <c r="E165" s="146">
        <v>462735</v>
      </c>
      <c r="F165" s="233"/>
    </row>
    <row r="166" spans="1:19" s="584" customFormat="1">
      <c r="A166" s="587" t="s">
        <v>15164</v>
      </c>
      <c r="B166" s="579">
        <v>2131</v>
      </c>
      <c r="C166" s="299" t="s">
        <v>5745</v>
      </c>
      <c r="D166" s="807" t="s">
        <v>15223</v>
      </c>
      <c r="E166" s="309"/>
      <c r="F166" s="594">
        <f>E165</f>
        <v>462735</v>
      </c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15164</v>
      </c>
      <c r="B167" s="579">
        <v>2131</v>
      </c>
      <c r="C167" s="299" t="s">
        <v>4888</v>
      </c>
      <c r="D167" s="244" t="s">
        <v>15224</v>
      </c>
      <c r="E167" s="237"/>
      <c r="F167" s="233"/>
      <c r="G167" s="186"/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7" t="s">
        <v>15164</v>
      </c>
      <c r="B168" s="579">
        <v>2192</v>
      </c>
      <c r="C168" s="115" t="s">
        <v>599</v>
      </c>
      <c r="D168" s="244" t="s">
        <v>15224</v>
      </c>
      <c r="E168" s="309"/>
      <c r="F168" s="594">
        <f>E167</f>
        <v>0</v>
      </c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7" t="s">
        <v>15164</v>
      </c>
      <c r="B169" s="579">
        <v>2192</v>
      </c>
      <c r="C169" s="115" t="s">
        <v>18</v>
      </c>
      <c r="D169" s="244" t="s">
        <v>15260</v>
      </c>
      <c r="E169" s="146">
        <v>50813</v>
      </c>
      <c r="F169" s="233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7" t="s">
        <v>15164</v>
      </c>
      <c r="B170" s="811">
        <v>1111</v>
      </c>
      <c r="C170" t="s">
        <v>876</v>
      </c>
      <c r="D170" s="807" t="s">
        <v>15260</v>
      </c>
      <c r="E170" s="309"/>
      <c r="F170" s="594">
        <f>E169</f>
        <v>50813</v>
      </c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812" t="s">
        <v>15164</v>
      </c>
      <c r="B171" s="579">
        <v>2192</v>
      </c>
      <c r="C171" s="799" t="s">
        <v>18</v>
      </c>
      <c r="D171" s="807" t="s">
        <v>15213</v>
      </c>
      <c r="E171" s="146">
        <v>660021</v>
      </c>
      <c r="F171" s="233"/>
      <c r="G171" s="771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812" t="s">
        <v>15164</v>
      </c>
      <c r="B172" s="578">
        <v>1121</v>
      </c>
      <c r="C172" s="560" t="s">
        <v>243</v>
      </c>
      <c r="D172" s="807" t="s">
        <v>15213</v>
      </c>
      <c r="E172" s="309"/>
      <c r="F172" s="594">
        <f>E171</f>
        <v>660021</v>
      </c>
      <c r="G172" s="771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7" t="s">
        <v>15164</v>
      </c>
      <c r="B173" s="578">
        <v>1121</v>
      </c>
      <c r="C173" s="560" t="s">
        <v>2918</v>
      </c>
      <c r="D173" s="244" t="s">
        <v>15212</v>
      </c>
      <c r="E173" s="146"/>
      <c r="F173" s="233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7" t="s">
        <v>15164</v>
      </c>
      <c r="B174" s="579">
        <v>2192</v>
      </c>
      <c r="C174" s="115" t="s">
        <v>599</v>
      </c>
      <c r="D174" s="244" t="s">
        <v>15212</v>
      </c>
      <c r="E174" s="309"/>
      <c r="F174" s="594">
        <f>E173</f>
        <v>0</v>
      </c>
      <c r="G174" s="581">
        <f>SUM(E161:E174)-SUM(F161:F174)</f>
        <v>0</v>
      </c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7:O37"/>
    <mergeCell ref="M43:O43"/>
    <mergeCell ref="I2:O2"/>
    <mergeCell ref="I12:K12"/>
    <mergeCell ref="M12:O12"/>
    <mergeCell ref="M21:O21"/>
    <mergeCell ref="M27:O27"/>
    <mergeCell ref="M33:O3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J710"/>
  <sheetViews>
    <sheetView topLeftCell="A30" zoomScale="90" zoomScaleNormal="90" workbookViewId="0">
      <selection activeCell="C40" sqref="A40:C40"/>
    </sheetView>
  </sheetViews>
  <sheetFormatPr defaultColWidth="9" defaultRowHeight="16.2"/>
  <cols>
    <col min="1" max="1" width="18" customWidth="1"/>
    <col min="2" max="2" width="23.77734375" customWidth="1"/>
    <col min="3" max="3" width="12.6640625" style="7" bestFit="1" customWidth="1"/>
    <col min="4" max="4" width="7.44140625" style="69" bestFit="1" customWidth="1"/>
    <col min="5" max="5" width="18" customWidth="1"/>
    <col min="6" max="6" width="23.77734375" customWidth="1"/>
    <col min="7" max="7" width="12.6640625" style="7" bestFit="1" customWidth="1"/>
    <col min="8" max="8" width="6.109375" style="69" customWidth="1"/>
    <col min="9" max="9" width="18" customWidth="1"/>
    <col min="10" max="10" width="23.77734375" customWidth="1"/>
    <col min="11" max="11" width="12.6640625" style="7" bestFit="1" customWidth="1"/>
    <col min="12" max="12" width="6.109375" style="69" customWidth="1"/>
    <col min="13" max="13" width="18" customWidth="1"/>
    <col min="14" max="14" width="23.77734375" customWidth="1"/>
    <col min="15" max="15" width="12.6640625" style="7" bestFit="1" customWidth="1"/>
    <col min="16" max="16" width="4" style="69" customWidth="1"/>
    <col min="17" max="17" width="18" customWidth="1"/>
    <col min="18" max="18" width="23.77734375" customWidth="1"/>
    <col min="19" max="19" width="12.6640625" style="7" bestFit="1" customWidth="1"/>
    <col min="20" max="20" width="4" style="69" customWidth="1"/>
    <col min="21" max="21" width="18" customWidth="1"/>
    <col min="22" max="22" width="23.77734375" customWidth="1"/>
    <col min="23" max="23" width="12.6640625" bestFit="1" customWidth="1"/>
    <col min="24" max="24" width="4" style="69" customWidth="1"/>
    <col min="25" max="25" width="18" customWidth="1"/>
    <col min="26" max="26" width="21.88671875" customWidth="1"/>
    <col min="27" max="27" width="12.6640625" bestFit="1" customWidth="1"/>
    <col min="28" max="28" width="4" style="69" customWidth="1"/>
    <col min="29" max="29" width="18" customWidth="1"/>
    <col min="30" max="30" width="21.88671875" customWidth="1"/>
    <col min="31" max="31" width="12.6640625" bestFit="1" customWidth="1"/>
    <col min="32" max="32" width="4" style="69" customWidth="1"/>
    <col min="33" max="33" width="18" customWidth="1"/>
    <col min="34" max="34" width="21.88671875" customWidth="1"/>
    <col min="35" max="35" width="12.6640625" bestFit="1" customWidth="1"/>
    <col min="36" max="36" width="4" style="69" customWidth="1"/>
    <col min="37" max="37" width="12.44140625" customWidth="1"/>
    <col min="38" max="38" width="21.88671875" customWidth="1"/>
    <col min="39" max="39" width="12.6640625" bestFit="1" customWidth="1"/>
    <col min="40" max="40" width="3.33203125" style="69" customWidth="1"/>
    <col min="41" max="41" width="12.44140625" customWidth="1"/>
    <col min="42" max="42" width="21.88671875" customWidth="1"/>
    <col min="43" max="43" width="12.6640625" bestFit="1" customWidth="1"/>
    <col min="44" max="44" width="3.33203125" style="69" customWidth="1"/>
    <col min="45" max="45" width="17.77734375" bestFit="1" customWidth="1"/>
    <col min="46" max="46" width="21.88671875" customWidth="1"/>
    <col min="47" max="47" width="12.6640625" bestFit="1" customWidth="1"/>
    <col min="48" max="48" width="3.44140625" style="69" customWidth="1"/>
    <col min="49" max="49" width="17.77734375" bestFit="1" customWidth="1"/>
    <col min="50" max="50" width="19.77734375" bestFit="1" customWidth="1"/>
    <col min="51" max="51" width="12.6640625" bestFit="1" customWidth="1"/>
    <col min="52" max="52" width="2.6640625" style="69" customWidth="1"/>
    <col min="53" max="53" width="10" bestFit="1" customWidth="1"/>
    <col min="54" max="54" width="22.44140625" customWidth="1"/>
    <col min="55" max="55" width="11.44140625" bestFit="1" customWidth="1"/>
    <col min="56" max="56" width="3.88671875" style="69" customWidth="1"/>
    <col min="57" max="57" width="9" style="69"/>
    <col min="58" max="58" width="20.77734375" style="69" customWidth="1"/>
    <col min="59" max="59" width="14.21875" style="69" bestFit="1" customWidth="1"/>
    <col min="60" max="60" width="11.44140625" style="69" bestFit="1" customWidth="1"/>
    <col min="61" max="16384" width="9" style="69"/>
  </cols>
  <sheetData>
    <row r="1" spans="1:59">
      <c r="A1" t="s">
        <v>15199</v>
      </c>
      <c r="E1" t="s">
        <v>10082</v>
      </c>
      <c r="I1" t="s">
        <v>5643</v>
      </c>
      <c r="M1" t="s">
        <v>4836</v>
      </c>
      <c r="Q1" t="s">
        <v>3934</v>
      </c>
      <c r="U1" t="s">
        <v>2153</v>
      </c>
      <c r="Y1" t="s">
        <v>1445</v>
      </c>
      <c r="AC1" t="s">
        <v>2780</v>
      </c>
      <c r="AG1" t="s">
        <v>2680</v>
      </c>
      <c r="AK1" t="s">
        <v>3638</v>
      </c>
      <c r="AO1" t="s">
        <v>2853</v>
      </c>
      <c r="AS1" t="s">
        <v>345</v>
      </c>
      <c r="AW1" t="s">
        <v>3820</v>
      </c>
      <c r="BA1" t="s">
        <v>834</v>
      </c>
      <c r="BE1" t="s">
        <v>835</v>
      </c>
    </row>
    <row r="2" spans="1:59">
      <c r="A2" s="154" t="s">
        <v>5750</v>
      </c>
      <c r="B2" s="114"/>
      <c r="C2" s="642">
        <f>'8正'!K3</f>
        <v>6875</v>
      </c>
      <c r="E2" s="154" t="s">
        <v>5750</v>
      </c>
      <c r="F2" s="114"/>
      <c r="G2" s="642">
        <f>'7正'!K3</f>
        <v>58344</v>
      </c>
      <c r="I2" s="154" t="s">
        <v>5750</v>
      </c>
      <c r="J2" s="114"/>
      <c r="K2" s="642">
        <f>'6正'!K3</f>
        <v>53058</v>
      </c>
      <c r="M2" s="154" t="s">
        <v>4961</v>
      </c>
      <c r="N2" s="114"/>
      <c r="O2" s="597">
        <f>SUM(O3:O7)</f>
        <v>97144</v>
      </c>
      <c r="Q2" s="154" t="s">
        <v>1313</v>
      </c>
      <c r="R2" s="114"/>
      <c r="S2" s="557">
        <f>SUM(S3:S7)</f>
        <v>352501</v>
      </c>
      <c r="U2" s="154" t="s">
        <v>1313</v>
      </c>
      <c r="V2" s="114"/>
      <c r="W2" s="331">
        <f>SUM(W3:W7)</f>
        <v>429767</v>
      </c>
      <c r="Y2" s="154" t="s">
        <v>1313</v>
      </c>
      <c r="Z2" s="114"/>
      <c r="AA2" s="293">
        <f>SUM(AA3:AA7)</f>
        <v>347169</v>
      </c>
      <c r="AC2" s="154" t="s">
        <v>1313</v>
      </c>
      <c r="AD2" s="114"/>
      <c r="AE2" s="168">
        <f>SUM(AE3:AE7)</f>
        <v>144453</v>
      </c>
      <c r="AG2" s="154" t="s">
        <v>1313</v>
      </c>
      <c r="AH2" s="114"/>
      <c r="AI2" s="168">
        <f>SUM(AI3:AI8)</f>
        <v>438574</v>
      </c>
      <c r="AK2" s="154" t="s">
        <v>1313</v>
      </c>
      <c r="AL2" s="114"/>
      <c r="AM2" s="168">
        <v>230474</v>
      </c>
      <c r="AO2" s="154" t="s">
        <v>1313</v>
      </c>
      <c r="AP2" s="114"/>
      <c r="AQ2" s="168">
        <f>SUM(AQ3:AQ7)</f>
        <v>399731</v>
      </c>
      <c r="AS2" s="154" t="s">
        <v>1313</v>
      </c>
      <c r="AT2" s="114"/>
      <c r="AU2" s="155">
        <f>SUM(AU3:AU7)</f>
        <v>351824</v>
      </c>
      <c r="AW2" s="114" t="s">
        <v>3421</v>
      </c>
      <c r="AX2" s="114"/>
      <c r="AY2" s="142">
        <f>SUM(AY3:AY7)</f>
        <v>329325</v>
      </c>
      <c r="BA2" s="114" t="s">
        <v>3421</v>
      </c>
      <c r="BB2" s="114"/>
      <c r="BC2" s="114">
        <f>SUM(BC3:BC7)</f>
        <v>316107</v>
      </c>
      <c r="BE2" s="68" t="s">
        <v>1313</v>
      </c>
      <c r="BF2" s="68"/>
      <c r="BG2" s="68">
        <f>SUM(BG3:BG8)</f>
        <v>300049</v>
      </c>
    </row>
    <row r="3" spans="1:59">
      <c r="A3" s="178">
        <v>2019</v>
      </c>
      <c r="B3" s="115" t="s">
        <v>892</v>
      </c>
      <c r="C3" s="7">
        <v>5085</v>
      </c>
      <c r="E3" s="178">
        <v>2018</v>
      </c>
      <c r="F3" s="115" t="s">
        <v>892</v>
      </c>
      <c r="G3" s="7">
        <v>7531</v>
      </c>
      <c r="I3" s="143"/>
      <c r="J3" s="115" t="s">
        <v>892</v>
      </c>
      <c r="K3" s="7">
        <v>2245</v>
      </c>
      <c r="M3" s="143">
        <v>1112.107</v>
      </c>
      <c r="N3" s="115" t="s">
        <v>2956</v>
      </c>
      <c r="O3" s="7">
        <v>101</v>
      </c>
      <c r="Q3" s="143">
        <v>1112.107</v>
      </c>
      <c r="R3" s="115" t="s">
        <v>2956</v>
      </c>
      <c r="S3" s="7">
        <v>101</v>
      </c>
      <c r="U3" s="143">
        <v>1112.107</v>
      </c>
      <c r="V3" s="115" t="s">
        <v>2956</v>
      </c>
      <c r="W3">
        <v>101</v>
      </c>
      <c r="Y3" s="143">
        <v>1112.107</v>
      </c>
      <c r="Z3" s="115" t="s">
        <v>2956</v>
      </c>
      <c r="AA3">
        <v>101</v>
      </c>
      <c r="AC3" s="143">
        <v>1112.107</v>
      </c>
      <c r="AD3" s="115" t="s">
        <v>2956</v>
      </c>
      <c r="AE3">
        <v>101</v>
      </c>
      <c r="AG3" s="143">
        <v>1112.107</v>
      </c>
      <c r="AH3" s="115" t="s">
        <v>2956</v>
      </c>
      <c r="AI3">
        <v>101</v>
      </c>
      <c r="AK3" s="143">
        <v>1112.107</v>
      </c>
      <c r="AL3" s="115" t="s">
        <v>2956</v>
      </c>
      <c r="AM3">
        <v>101</v>
      </c>
      <c r="AO3" s="143">
        <v>1112.107</v>
      </c>
      <c r="AP3" s="115" t="s">
        <v>2956</v>
      </c>
      <c r="AQ3">
        <v>101</v>
      </c>
      <c r="AS3" s="143">
        <v>1112.107</v>
      </c>
      <c r="AT3" s="115" t="s">
        <v>2956</v>
      </c>
      <c r="AU3">
        <v>101</v>
      </c>
      <c r="AW3" s="143">
        <v>1112.107</v>
      </c>
      <c r="AX3" s="115" t="s">
        <v>3423</v>
      </c>
      <c r="AY3">
        <v>101</v>
      </c>
      <c r="BA3">
        <v>1112.1089999999999</v>
      </c>
      <c r="BB3" s="115" t="s">
        <v>3422</v>
      </c>
      <c r="BC3">
        <v>311599</v>
      </c>
      <c r="BE3" s="69">
        <v>1112.1089999999999</v>
      </c>
      <c r="BF3" s="70" t="s">
        <v>2955</v>
      </c>
      <c r="BG3" s="69">
        <v>224366</v>
      </c>
    </row>
    <row r="4" spans="1:59">
      <c r="A4" s="178">
        <v>2019</v>
      </c>
      <c r="B4" s="115" t="s">
        <v>2130</v>
      </c>
      <c r="E4" s="178">
        <v>2018</v>
      </c>
      <c r="F4" s="115" t="s">
        <v>2130</v>
      </c>
      <c r="G4" s="7">
        <v>50813</v>
      </c>
      <c r="I4" s="178">
        <v>2017</v>
      </c>
      <c r="J4" s="115" t="s">
        <v>2130</v>
      </c>
      <c r="K4" s="7">
        <v>50813</v>
      </c>
      <c r="M4" s="143">
        <v>1112.1089999999999</v>
      </c>
      <c r="N4" s="115" t="s">
        <v>2955</v>
      </c>
      <c r="O4" s="598">
        <v>39524</v>
      </c>
      <c r="Q4" s="143">
        <v>1112.1089999999999</v>
      </c>
      <c r="R4" s="115" t="s">
        <v>2955</v>
      </c>
      <c r="S4" s="555">
        <v>55147</v>
      </c>
      <c r="U4" s="143">
        <v>1112.1089999999999</v>
      </c>
      <c r="V4" s="115" t="s">
        <v>2955</v>
      </c>
      <c r="W4" s="7">
        <v>63112</v>
      </c>
      <c r="Y4" s="143">
        <v>1112.1089999999999</v>
      </c>
      <c r="Z4" s="115" t="s">
        <v>2955</v>
      </c>
      <c r="AA4" s="7">
        <v>20535</v>
      </c>
      <c r="AC4" s="143">
        <v>1112.1089999999999</v>
      </c>
      <c r="AD4" s="115" t="s">
        <v>2955</v>
      </c>
      <c r="AE4">
        <v>62635</v>
      </c>
      <c r="AG4" s="143">
        <v>1112.1089999999999</v>
      </c>
      <c r="AH4" s="115" t="s">
        <v>2955</v>
      </c>
      <c r="AI4">
        <v>28775</v>
      </c>
      <c r="AK4" s="143">
        <v>1112.1089999999999</v>
      </c>
      <c r="AL4" s="115" t="s">
        <v>2955</v>
      </c>
      <c r="AM4">
        <v>15474</v>
      </c>
      <c r="AO4" s="143">
        <v>1112.1089999999999</v>
      </c>
      <c r="AP4" s="115" t="s">
        <v>2955</v>
      </c>
      <c r="AQ4">
        <v>62998</v>
      </c>
      <c r="AS4" s="143">
        <v>1112.1089999999999</v>
      </c>
      <c r="AT4" s="115" t="s">
        <v>2955</v>
      </c>
      <c r="AU4">
        <v>6308</v>
      </c>
      <c r="AW4" s="143">
        <v>1112.1089999999999</v>
      </c>
      <c r="AX4" s="115" t="s">
        <v>3422</v>
      </c>
      <c r="AY4">
        <v>21319</v>
      </c>
      <c r="BA4">
        <v>1112.107</v>
      </c>
      <c r="BB4" s="115" t="s">
        <v>3423</v>
      </c>
      <c r="BC4">
        <v>101</v>
      </c>
      <c r="BE4" s="69">
        <v>1112.107</v>
      </c>
      <c r="BF4" s="70" t="s">
        <v>2956</v>
      </c>
      <c r="BG4" s="69">
        <v>101</v>
      </c>
    </row>
    <row r="5" spans="1:59">
      <c r="A5" s="143"/>
      <c r="B5" s="559"/>
      <c r="C5" s="685">
        <f>SUM(C3:C4)-C2</f>
        <v>-1790</v>
      </c>
      <c r="E5" s="143"/>
      <c r="F5" s="559"/>
      <c r="G5" s="685">
        <f>SUM(G3:G4)-G2</f>
        <v>0</v>
      </c>
      <c r="I5" s="143"/>
      <c r="J5" s="559"/>
      <c r="K5" s="146">
        <f>SUM(K3:K4)-K2</f>
        <v>0</v>
      </c>
      <c r="M5" s="143">
        <v>1112.1110000000001</v>
      </c>
      <c r="N5" s="115" t="s">
        <v>3425</v>
      </c>
      <c r="O5" s="7">
        <v>1948</v>
      </c>
      <c r="Q5" s="143">
        <v>1112.1110000000001</v>
      </c>
      <c r="R5" s="115" t="s">
        <v>3425</v>
      </c>
      <c r="S5" s="7">
        <v>1948</v>
      </c>
      <c r="U5" s="143">
        <v>1112.1110000000001</v>
      </c>
      <c r="V5" s="115" t="s">
        <v>3425</v>
      </c>
      <c r="W5" s="7">
        <v>1948</v>
      </c>
      <c r="Y5" s="143">
        <v>1112.1110000000001</v>
      </c>
      <c r="Z5" s="115" t="s">
        <v>3425</v>
      </c>
      <c r="AA5" s="7">
        <v>1948</v>
      </c>
      <c r="AC5" s="143">
        <v>1112.1110000000001</v>
      </c>
      <c r="AD5" s="115" t="s">
        <v>3425</v>
      </c>
      <c r="AE5">
        <v>1948</v>
      </c>
      <c r="AG5" s="143">
        <v>1112.1110000000001</v>
      </c>
      <c r="AH5" s="115" t="s">
        <v>3425</v>
      </c>
      <c r="AI5">
        <v>1948</v>
      </c>
      <c r="AK5" s="143">
        <v>1112.1110000000001</v>
      </c>
      <c r="AL5" s="115" t="s">
        <v>3425</v>
      </c>
      <c r="AM5">
        <v>1948</v>
      </c>
      <c r="AO5" s="143">
        <v>1112.1110000000001</v>
      </c>
      <c r="AP5" s="115" t="s">
        <v>346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3425</v>
      </c>
      <c r="AY5">
        <v>1948</v>
      </c>
      <c r="BA5">
        <v>1112.203</v>
      </c>
      <c r="BB5" s="115" t="s">
        <v>3424</v>
      </c>
      <c r="BC5">
        <v>1890</v>
      </c>
      <c r="BE5" s="69">
        <v>1112.203</v>
      </c>
      <c r="BF5" s="70" t="s">
        <v>2957</v>
      </c>
      <c r="BG5" s="69">
        <v>73065</v>
      </c>
    </row>
    <row r="6" spans="1:59">
      <c r="A6" s="154" t="s">
        <v>4961</v>
      </c>
      <c r="B6" s="114"/>
      <c r="C6" s="642">
        <f>'8正'!K4</f>
        <v>148178</v>
      </c>
      <c r="E6" s="154" t="s">
        <v>4961</v>
      </c>
      <c r="F6" s="114"/>
      <c r="G6" s="642">
        <f>'7正'!K4</f>
        <v>179669</v>
      </c>
      <c r="I6" s="154" t="s">
        <v>4961</v>
      </c>
      <c r="J6" s="114"/>
      <c r="K6" s="642">
        <f>'6正'!K4</f>
        <v>213913</v>
      </c>
      <c r="M6" s="143">
        <v>1112.1130000000001</v>
      </c>
      <c r="N6" s="115" t="s">
        <v>250</v>
      </c>
      <c r="O6" s="598">
        <v>55020</v>
      </c>
      <c r="Q6" s="143">
        <v>1112.1130000000001</v>
      </c>
      <c r="R6" s="115" t="s">
        <v>250</v>
      </c>
      <c r="S6" s="555">
        <v>294754</v>
      </c>
      <c r="U6" s="143">
        <v>1112.1130000000001</v>
      </c>
      <c r="V6" s="115" t="s">
        <v>250</v>
      </c>
      <c r="W6" s="7">
        <v>364055</v>
      </c>
      <c r="Y6" s="143">
        <v>1112.1130000000001</v>
      </c>
      <c r="Z6" s="115" t="s">
        <v>250</v>
      </c>
      <c r="AA6" s="7">
        <v>324034</v>
      </c>
      <c r="AC6" s="143">
        <v>1112.1130000000001</v>
      </c>
      <c r="AD6" s="115" t="s">
        <v>250</v>
      </c>
      <c r="AE6">
        <v>79218</v>
      </c>
      <c r="AG6" s="143">
        <v>1112.1130000000001</v>
      </c>
      <c r="AH6" s="115" t="s">
        <v>250</v>
      </c>
      <c r="AI6">
        <v>207199</v>
      </c>
      <c r="AK6" s="143">
        <v>1112.1130000000001</v>
      </c>
      <c r="AL6" s="115" t="s">
        <v>347</v>
      </c>
      <c r="AM6">
        <v>112400</v>
      </c>
      <c r="AO6" s="143">
        <v>1112.1130000000001</v>
      </c>
      <c r="AP6" s="115" t="s">
        <v>347</v>
      </c>
      <c r="AQ6">
        <v>334133</v>
      </c>
      <c r="AS6" s="143">
        <v>1112.1130000000001</v>
      </c>
      <c r="AT6" s="115" t="s">
        <v>347</v>
      </c>
      <c r="AU6">
        <v>342916</v>
      </c>
      <c r="AW6" s="143">
        <v>1112.1130000000001</v>
      </c>
      <c r="AX6" s="115" t="s">
        <v>1514</v>
      </c>
      <c r="AY6">
        <v>305406</v>
      </c>
      <c r="BA6">
        <v>1112.1110000000001</v>
      </c>
      <c r="BB6" s="115" t="s">
        <v>3425</v>
      </c>
      <c r="BC6">
        <v>1948</v>
      </c>
      <c r="BE6" s="69">
        <v>1112.1110000000001</v>
      </c>
      <c r="BF6" s="70" t="s">
        <v>2958</v>
      </c>
      <c r="BG6" s="69">
        <v>1948</v>
      </c>
    </row>
    <row r="7" spans="1:59">
      <c r="A7" s="143">
        <v>1112.1130000000001</v>
      </c>
      <c r="B7" s="115" t="s">
        <v>250</v>
      </c>
      <c r="C7" s="7">
        <v>145906</v>
      </c>
      <c r="D7" s="92"/>
      <c r="E7" s="143">
        <v>1112.1130000000001</v>
      </c>
      <c r="F7" s="115" t="s">
        <v>250</v>
      </c>
      <c r="G7" s="7">
        <v>174375</v>
      </c>
      <c r="H7" s="92"/>
      <c r="I7" s="143">
        <v>1112.1130000000001</v>
      </c>
      <c r="J7" s="115" t="s">
        <v>250</v>
      </c>
      <c r="K7" s="7">
        <v>210140</v>
      </c>
      <c r="L7" s="92"/>
      <c r="M7" s="143">
        <v>1112.502</v>
      </c>
      <c r="N7" s="115" t="s">
        <v>2959</v>
      </c>
      <c r="O7" s="7">
        <v>551</v>
      </c>
      <c r="Q7" s="143">
        <v>1112.502</v>
      </c>
      <c r="R7" s="115" t="s">
        <v>2959</v>
      </c>
      <c r="S7" s="7">
        <v>551</v>
      </c>
      <c r="U7" s="143">
        <v>1112.502</v>
      </c>
      <c r="V7" s="115" t="s">
        <v>2959</v>
      </c>
      <c r="W7">
        <v>551</v>
      </c>
      <c r="Y7" s="143">
        <v>1112.502</v>
      </c>
      <c r="Z7" s="115" t="s">
        <v>2959</v>
      </c>
      <c r="AA7">
        <v>551</v>
      </c>
      <c r="AC7" s="143">
        <v>1112.502</v>
      </c>
      <c r="AD7" s="115" t="s">
        <v>2959</v>
      </c>
      <c r="AE7">
        <v>551</v>
      </c>
      <c r="AG7" s="143">
        <v>1112.502</v>
      </c>
      <c r="AH7" s="115" t="s">
        <v>2959</v>
      </c>
      <c r="AI7">
        <v>551</v>
      </c>
      <c r="AK7" s="143">
        <v>1112.502</v>
      </c>
      <c r="AL7" s="115" t="s">
        <v>2959</v>
      </c>
      <c r="AM7">
        <v>551</v>
      </c>
      <c r="AO7" s="143">
        <v>1112.502</v>
      </c>
      <c r="AP7" s="115" t="s">
        <v>2959</v>
      </c>
      <c r="AQ7">
        <v>551</v>
      </c>
      <c r="AS7" s="143">
        <v>1112.502</v>
      </c>
      <c r="AT7" s="115" t="s">
        <v>2959</v>
      </c>
      <c r="AU7">
        <v>551</v>
      </c>
      <c r="AW7" s="143">
        <v>1112.502</v>
      </c>
      <c r="AX7" s="115" t="s">
        <v>3426</v>
      </c>
      <c r="AY7">
        <v>551</v>
      </c>
      <c r="BA7">
        <v>1112.502</v>
      </c>
      <c r="BB7" s="115" t="s">
        <v>3426</v>
      </c>
      <c r="BC7">
        <v>569</v>
      </c>
      <c r="BE7" s="69">
        <v>1112.502</v>
      </c>
      <c r="BF7" s="70" t="s">
        <v>2959</v>
      </c>
      <c r="BG7" s="69">
        <v>569</v>
      </c>
    </row>
    <row r="8" spans="1:59">
      <c r="A8" s="143">
        <v>1112.1089999999999</v>
      </c>
      <c r="B8" s="115" t="s">
        <v>2955</v>
      </c>
      <c r="C8" s="7">
        <v>13847</v>
      </c>
      <c r="E8" s="143">
        <v>1112.1089999999999</v>
      </c>
      <c r="F8" s="115" t="s">
        <v>2955</v>
      </c>
      <c r="G8" s="7">
        <v>2694</v>
      </c>
      <c r="I8" s="143">
        <v>1112.1089999999999</v>
      </c>
      <c r="J8" s="115" t="s">
        <v>2955</v>
      </c>
      <c r="K8" s="7">
        <v>1173</v>
      </c>
      <c r="M8" s="143"/>
      <c r="N8" s="559"/>
      <c r="Q8" s="143"/>
      <c r="R8" s="559"/>
      <c r="U8" s="143"/>
      <c r="V8" s="115"/>
      <c r="Y8" s="143"/>
      <c r="Z8" s="115"/>
      <c r="AC8" s="143"/>
      <c r="AD8" s="115"/>
      <c r="AG8" s="143">
        <v>1112.203</v>
      </c>
      <c r="AH8" s="115" t="s">
        <v>321</v>
      </c>
      <c r="AI8">
        <v>200000</v>
      </c>
      <c r="AK8" s="143">
        <v>1112.203</v>
      </c>
      <c r="AL8" s="115" t="s">
        <v>321</v>
      </c>
      <c r="AM8">
        <v>100000</v>
      </c>
      <c r="AO8" s="143"/>
      <c r="AP8" s="115"/>
      <c r="AS8" s="143"/>
      <c r="AT8" s="115"/>
      <c r="BB8" s="115"/>
    </row>
    <row r="9" spans="1:59">
      <c r="A9" s="143">
        <v>1112.1110000000001</v>
      </c>
      <c r="B9" s="115" t="s">
        <v>3425</v>
      </c>
      <c r="C9" s="7">
        <v>1948</v>
      </c>
      <c r="E9" s="143">
        <v>1112.1110000000001</v>
      </c>
      <c r="F9" s="115" t="s">
        <v>3425</v>
      </c>
      <c r="G9" s="7">
        <v>1948</v>
      </c>
      <c r="I9" s="143">
        <v>1112.1110000000001</v>
      </c>
      <c r="J9" s="115" t="s">
        <v>3425</v>
      </c>
      <c r="K9" s="7">
        <v>1948</v>
      </c>
      <c r="M9" s="154" t="s">
        <v>4962</v>
      </c>
      <c r="N9" s="114"/>
      <c r="O9" s="599">
        <f>SUM(O10:O14)</f>
        <v>2540547</v>
      </c>
      <c r="Q9" s="154" t="s">
        <v>348</v>
      </c>
      <c r="R9" s="114"/>
      <c r="S9" s="411">
        <f>SUM(S10:S14)</f>
        <v>2241629</v>
      </c>
      <c r="U9" s="154" t="s">
        <v>1314</v>
      </c>
      <c r="V9" s="114"/>
      <c r="W9" s="332">
        <f>SUM(W10:W13)</f>
        <v>2243835</v>
      </c>
      <c r="Y9" s="154" t="s">
        <v>1314</v>
      </c>
      <c r="Z9" s="114"/>
      <c r="AA9" s="291">
        <f>616508+991935+AA11+AA10</f>
        <v>2058443</v>
      </c>
      <c r="AC9" s="154" t="s">
        <v>1314</v>
      </c>
      <c r="AD9" s="114"/>
      <c r="AE9" s="169">
        <f>2269789+AE11</f>
        <v>2469789</v>
      </c>
      <c r="AG9" s="143"/>
      <c r="AH9" s="115"/>
      <c r="AK9" s="143"/>
      <c r="AL9" s="115"/>
      <c r="AO9" s="154" t="s">
        <v>348</v>
      </c>
      <c r="AP9" s="114"/>
      <c r="AQ9" s="169">
        <v>1691895</v>
      </c>
      <c r="AS9" s="154" t="s">
        <v>348</v>
      </c>
      <c r="AT9" s="114"/>
      <c r="AU9" s="11">
        <f>SUM(AU10:AU236)</f>
        <v>3065175</v>
      </c>
      <c r="AW9" s="114" t="s">
        <v>3428</v>
      </c>
      <c r="AX9" s="114"/>
      <c r="AY9" s="11">
        <f>SUM(AY10:AY276)</f>
        <v>3713205</v>
      </c>
      <c r="BA9" s="114" t="s">
        <v>3428</v>
      </c>
      <c r="BB9" s="114"/>
      <c r="BC9" s="11">
        <f>SUM(BC10:BC380)</f>
        <v>5237331</v>
      </c>
      <c r="BE9" s="68" t="s">
        <v>1314</v>
      </c>
      <c r="BF9" s="68"/>
      <c r="BG9" s="71">
        <f>SUM(BG10:BG412)</f>
        <v>5268093</v>
      </c>
    </row>
    <row r="10" spans="1:59">
      <c r="A10" s="143">
        <v>1112.107</v>
      </c>
      <c r="B10" s="115" t="s">
        <v>2956</v>
      </c>
      <c r="C10" s="7">
        <v>101</v>
      </c>
      <c r="E10" s="143">
        <v>1112.107</v>
      </c>
      <c r="F10" s="115" t="s">
        <v>2956</v>
      </c>
      <c r="G10" s="7">
        <v>101</v>
      </c>
      <c r="I10" s="143">
        <v>1112.107</v>
      </c>
      <c r="J10" s="115" t="s">
        <v>2956</v>
      </c>
      <c r="K10" s="7">
        <v>101</v>
      </c>
      <c r="M10" s="306"/>
      <c r="N10" s="7" t="s">
        <v>4841</v>
      </c>
      <c r="O10" s="146">
        <v>287775</v>
      </c>
      <c r="P10" s="92"/>
      <c r="Q10" s="306"/>
      <c r="R10" s="7" t="s">
        <v>4470</v>
      </c>
      <c r="S10" s="146">
        <v>476595</v>
      </c>
      <c r="T10" s="92"/>
      <c r="U10" s="306"/>
      <c r="V10" s="7" t="s">
        <v>3730</v>
      </c>
      <c r="W10" s="146">
        <f>200970</f>
        <v>200970</v>
      </c>
      <c r="Y10" s="178">
        <v>2011</v>
      </c>
      <c r="Z10" s="115" t="s">
        <v>2130</v>
      </c>
      <c r="AA10">
        <v>200000</v>
      </c>
      <c r="AC10" s="143"/>
      <c r="AD10" t="s">
        <v>2122</v>
      </c>
      <c r="AG10" s="154" t="s">
        <v>1314</v>
      </c>
      <c r="AH10" s="114"/>
      <c r="AI10" s="169">
        <v>1638675</v>
      </c>
      <c r="AK10" s="154" t="s">
        <v>1314</v>
      </c>
      <c r="AL10" s="114"/>
      <c r="AM10" s="169">
        <v>2219910</v>
      </c>
      <c r="AO10" s="143"/>
      <c r="AP10" t="s">
        <v>1857</v>
      </c>
      <c r="AS10" s="143">
        <v>97031901</v>
      </c>
      <c r="AT10" t="s">
        <v>349</v>
      </c>
      <c r="AU10" s="124">
        <v>14175</v>
      </c>
      <c r="AW10" s="144">
        <v>95081001</v>
      </c>
      <c r="AX10" s="144" t="s">
        <v>3008</v>
      </c>
      <c r="AY10" s="62">
        <v>14175</v>
      </c>
      <c r="BA10">
        <v>95081001</v>
      </c>
      <c r="BB10" t="s">
        <v>3007</v>
      </c>
      <c r="BC10" s="120">
        <v>14175</v>
      </c>
      <c r="BE10" s="72">
        <v>93071903</v>
      </c>
      <c r="BF10" s="72" t="s">
        <v>1310</v>
      </c>
      <c r="BG10" s="62">
        <v>8400</v>
      </c>
    </row>
    <row r="11" spans="1:59">
      <c r="A11" s="143">
        <v>1112.502</v>
      </c>
      <c r="B11" s="115" t="s">
        <v>2959</v>
      </c>
      <c r="C11" s="7">
        <v>551</v>
      </c>
      <c r="E11" s="143">
        <v>1112.502</v>
      </c>
      <c r="F11" s="115" t="s">
        <v>2959</v>
      </c>
      <c r="G11" s="7">
        <v>551</v>
      </c>
      <c r="I11" s="143">
        <v>1112.502</v>
      </c>
      <c r="J11" s="115" t="s">
        <v>2959</v>
      </c>
      <c r="K11" s="7">
        <v>551</v>
      </c>
      <c r="M11" s="149"/>
      <c r="N11" s="7" t="s">
        <v>4840</v>
      </c>
      <c r="O11" s="146">
        <v>28350</v>
      </c>
      <c r="Q11" s="149"/>
      <c r="R11" s="7" t="s">
        <v>4298</v>
      </c>
      <c r="S11" s="146">
        <v>0</v>
      </c>
      <c r="U11" s="149"/>
      <c r="V11" s="7" t="s">
        <v>3731</v>
      </c>
      <c r="W11" s="146">
        <v>41580</v>
      </c>
      <c r="Y11" s="178">
        <v>2013</v>
      </c>
      <c r="Z11" s="115" t="s">
        <v>2130</v>
      </c>
      <c r="AA11">
        <v>250000</v>
      </c>
      <c r="AC11" s="178">
        <v>2011</v>
      </c>
      <c r="AD11" s="115" t="s">
        <v>2130</v>
      </c>
      <c r="AE11">
        <v>200000</v>
      </c>
      <c r="AG11" s="143"/>
      <c r="AH11" t="s">
        <v>2117</v>
      </c>
      <c r="AK11" s="143"/>
      <c r="AL11" t="s">
        <v>2116</v>
      </c>
      <c r="AO11" s="154" t="s">
        <v>2607</v>
      </c>
      <c r="AP11" s="114"/>
      <c r="AQ11" s="169">
        <f>SUM(AQ12:AQ21)</f>
        <v>205100</v>
      </c>
      <c r="AS11" s="143">
        <v>97031901</v>
      </c>
      <c r="AT11" t="s">
        <v>350</v>
      </c>
      <c r="AU11" s="124">
        <v>14175</v>
      </c>
      <c r="AW11" s="144">
        <v>95081001</v>
      </c>
      <c r="AX11" s="144" t="s">
        <v>3012</v>
      </c>
      <c r="AY11" s="62">
        <v>14175</v>
      </c>
      <c r="BA11">
        <v>95081001</v>
      </c>
      <c r="BB11" t="s">
        <v>3008</v>
      </c>
      <c r="BC11" s="120">
        <v>14175</v>
      </c>
      <c r="BE11" s="72">
        <v>93071903</v>
      </c>
      <c r="BF11" s="72" t="s">
        <v>1311</v>
      </c>
      <c r="BG11" s="62">
        <v>8400</v>
      </c>
    </row>
    <row r="12" spans="1:59">
      <c r="A12" s="143"/>
      <c r="B12" s="559"/>
      <c r="C12" s="685">
        <f>SUM(C7:C11)-C6</f>
        <v>14175</v>
      </c>
      <c r="E12" s="143"/>
      <c r="F12" s="559"/>
      <c r="G12" s="685">
        <f>SUM(G7:G11)-G6</f>
        <v>0</v>
      </c>
      <c r="I12" s="143"/>
      <c r="J12" s="559"/>
      <c r="K12" s="146">
        <f>SUM(K7:K11)-K6</f>
        <v>0</v>
      </c>
      <c r="M12" s="149"/>
      <c r="N12" s="7" t="s">
        <v>4843</v>
      </c>
      <c r="O12" s="146">
        <v>1054305</v>
      </c>
      <c r="Q12" s="149"/>
      <c r="R12" s="7" t="s">
        <v>4474</v>
      </c>
      <c r="S12" s="146">
        <v>1256820</v>
      </c>
      <c r="U12" s="149"/>
      <c r="V12" s="7" t="s">
        <v>3732</v>
      </c>
      <c r="W12" s="146">
        <f>1618920</f>
        <v>1618920</v>
      </c>
      <c r="X12" s="92"/>
      <c r="Z12" s="115"/>
      <c r="AB12" s="92"/>
      <c r="AC12" s="143"/>
      <c r="AD12" s="115"/>
      <c r="AF12" s="92"/>
      <c r="AG12" s="178">
        <v>2011</v>
      </c>
      <c r="AH12" s="115" t="s">
        <v>2130</v>
      </c>
      <c r="AI12">
        <v>200000</v>
      </c>
      <c r="AJ12" s="92"/>
      <c r="AK12" s="154" t="s">
        <v>2607</v>
      </c>
      <c r="AL12" s="114"/>
      <c r="AM12" s="169">
        <v>195930</v>
      </c>
      <c r="AO12" s="167">
        <v>98021501</v>
      </c>
      <c r="AP12" s="144" t="s">
        <v>266</v>
      </c>
      <c r="AQ12" s="62">
        <v>1500</v>
      </c>
      <c r="AS12" s="143">
        <v>97031901</v>
      </c>
      <c r="AT12" t="s">
        <v>351</v>
      </c>
      <c r="AU12" s="124">
        <v>14175</v>
      </c>
      <c r="AW12" s="144">
        <v>95122601</v>
      </c>
      <c r="AX12" s="144" t="s">
        <v>3022</v>
      </c>
      <c r="AY12" s="62">
        <v>14175</v>
      </c>
      <c r="BA12">
        <v>95081001</v>
      </c>
      <c r="BB12" t="s">
        <v>3009</v>
      </c>
      <c r="BC12" s="120">
        <v>14175</v>
      </c>
      <c r="BE12" s="72">
        <v>93071903</v>
      </c>
      <c r="BF12" s="72" t="s">
        <v>216</v>
      </c>
      <c r="BG12" s="62">
        <v>8400</v>
      </c>
    </row>
    <row r="13" spans="1:59">
      <c r="A13" s="154" t="s">
        <v>4962</v>
      </c>
      <c r="B13" s="114"/>
      <c r="C13" s="632">
        <f>'8正'!K5</f>
        <v>1222290</v>
      </c>
      <c r="E13" s="154" t="s">
        <v>4962</v>
      </c>
      <c r="F13" s="114"/>
      <c r="G13" s="632">
        <f>'7正'!K5</f>
        <v>2129301</v>
      </c>
      <c r="I13" s="154" t="s">
        <v>4962</v>
      </c>
      <c r="J13" s="114"/>
      <c r="K13" s="632">
        <f>'6正'!K5</f>
        <v>2028644</v>
      </c>
      <c r="M13" s="149"/>
      <c r="N13" s="7" t="s">
        <v>4844</v>
      </c>
      <c r="O13" s="146">
        <v>58275</v>
      </c>
      <c r="Q13" s="149"/>
      <c r="R13" s="7" t="s">
        <v>4418</v>
      </c>
      <c r="S13" s="146"/>
      <c r="U13" s="149"/>
      <c r="V13" s="7" t="s">
        <v>3733</v>
      </c>
      <c r="W13" s="146">
        <v>382365</v>
      </c>
      <c r="Y13" s="154" t="s">
        <v>920</v>
      </c>
      <c r="Z13" s="114"/>
      <c r="AA13" s="291">
        <f>SUM(AA14:AA24)</f>
        <v>375540</v>
      </c>
      <c r="AC13" s="154" t="s">
        <v>2607</v>
      </c>
      <c r="AD13" s="114"/>
      <c r="AE13" s="169">
        <f>SUM(AE14:AE23)</f>
        <v>219979</v>
      </c>
      <c r="AG13" s="154" t="s">
        <v>2607</v>
      </c>
      <c r="AH13" s="114"/>
      <c r="AI13" s="169">
        <f>SUM(AI14:AI21)</f>
        <v>88790</v>
      </c>
      <c r="AK13" s="158">
        <v>96122802</v>
      </c>
      <c r="AL13" t="s">
        <v>412</v>
      </c>
      <c r="AM13" s="62">
        <v>15000</v>
      </c>
      <c r="AO13" s="158">
        <v>97123108</v>
      </c>
      <c r="AP13" t="s">
        <v>412</v>
      </c>
      <c r="AQ13" s="62">
        <v>15000</v>
      </c>
      <c r="AS13" s="143">
        <v>97031901</v>
      </c>
      <c r="AT13" t="s">
        <v>352</v>
      </c>
      <c r="AU13" s="124">
        <v>14175</v>
      </c>
      <c r="AW13" s="144">
        <v>95122601</v>
      </c>
      <c r="AX13" s="144" t="s">
        <v>3023</v>
      </c>
      <c r="AY13" s="62">
        <v>14175</v>
      </c>
      <c r="BA13">
        <v>95081001</v>
      </c>
      <c r="BB13" t="s">
        <v>3010</v>
      </c>
      <c r="BC13" s="120">
        <v>14175</v>
      </c>
      <c r="BE13" s="72">
        <v>93071903</v>
      </c>
      <c r="BF13" s="72" t="s">
        <v>217</v>
      </c>
      <c r="BG13" s="62">
        <v>8400</v>
      </c>
    </row>
    <row r="14" spans="1:59">
      <c r="A14" s="178">
        <v>2017</v>
      </c>
      <c r="B14" s="7" t="s">
        <v>15215</v>
      </c>
      <c r="C14" s="146">
        <v>14175</v>
      </c>
      <c r="E14" s="178">
        <v>2017</v>
      </c>
      <c r="F14" s="7" t="s">
        <v>10089</v>
      </c>
      <c r="G14" s="146">
        <v>298605</v>
      </c>
      <c r="I14" s="306"/>
      <c r="J14" s="7" t="s">
        <v>5652</v>
      </c>
      <c r="K14" s="146">
        <v>344925</v>
      </c>
      <c r="M14" s="178">
        <v>2016</v>
      </c>
      <c r="N14" s="115" t="s">
        <v>2130</v>
      </c>
      <c r="O14" s="146">
        <v>1111842</v>
      </c>
      <c r="Q14" s="178">
        <v>2015</v>
      </c>
      <c r="R14" s="115" t="s">
        <v>2130</v>
      </c>
      <c r="S14">
        <v>508214</v>
      </c>
      <c r="V14" s="115"/>
      <c r="W14" s="2"/>
      <c r="Y14" s="158">
        <v>96122802</v>
      </c>
      <c r="Z14" t="s">
        <v>412</v>
      </c>
      <c r="AA14" s="62">
        <v>15000</v>
      </c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97123108</v>
      </c>
      <c r="AL14" t="s">
        <v>412</v>
      </c>
      <c r="AM14" s="62">
        <v>15000</v>
      </c>
      <c r="AO14" s="158">
        <v>96122802</v>
      </c>
      <c r="AP14" t="s">
        <v>412</v>
      </c>
      <c r="AQ14" s="62">
        <v>15000</v>
      </c>
      <c r="AS14" s="143">
        <v>97031901</v>
      </c>
      <c r="AT14" t="s">
        <v>353</v>
      </c>
      <c r="AU14" s="124">
        <v>14175</v>
      </c>
      <c r="AW14" s="144">
        <v>95122601</v>
      </c>
      <c r="AX14" s="144" t="s">
        <v>3024</v>
      </c>
      <c r="AY14" s="62">
        <v>14175</v>
      </c>
      <c r="BA14">
        <v>95081001</v>
      </c>
      <c r="BB14" t="s">
        <v>3011</v>
      </c>
      <c r="BC14" s="120">
        <v>14175</v>
      </c>
      <c r="BE14" s="72">
        <v>93072001</v>
      </c>
      <c r="BF14" s="72" t="s">
        <v>218</v>
      </c>
      <c r="BG14" s="62">
        <v>8400</v>
      </c>
    </row>
    <row r="15" spans="1:59">
      <c r="A15" s="178">
        <v>2018</v>
      </c>
      <c r="B15" s="7" t="s">
        <v>15200</v>
      </c>
      <c r="C15" s="146">
        <v>333585</v>
      </c>
      <c r="E15" s="178">
        <v>2017</v>
      </c>
      <c r="F15" s="7" t="s">
        <v>10088</v>
      </c>
      <c r="G15" s="146">
        <v>0</v>
      </c>
      <c r="H15" s="146"/>
      <c r="I15" s="149"/>
      <c r="J15" s="7" t="s">
        <v>5653</v>
      </c>
      <c r="K15" s="146">
        <v>0</v>
      </c>
      <c r="L15" s="146"/>
      <c r="N15" s="115"/>
      <c r="P15" s="146"/>
      <c r="R15" s="115"/>
      <c r="S15" s="146"/>
      <c r="U15" s="154" t="s">
        <v>2607</v>
      </c>
      <c r="V15" s="114"/>
      <c r="W15" s="332">
        <f>SUM(W16:W23)</f>
        <v>329970</v>
      </c>
      <c r="Y15" s="158">
        <v>97123108</v>
      </c>
      <c r="Z15" t="s">
        <v>412</v>
      </c>
      <c r="AA15" s="62">
        <v>15000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67">
        <v>98021501</v>
      </c>
      <c r="AL15" s="144" t="s">
        <v>316</v>
      </c>
      <c r="AM15" s="62">
        <v>1500</v>
      </c>
      <c r="AO15" s="166">
        <v>98032001</v>
      </c>
      <c r="AP15" t="s">
        <v>2686</v>
      </c>
      <c r="AQ15" s="159">
        <v>12915</v>
      </c>
      <c r="AS15" s="143">
        <v>97120301</v>
      </c>
      <c r="AT15" t="s">
        <v>354</v>
      </c>
      <c r="AU15" s="124">
        <v>13230</v>
      </c>
      <c r="AW15" s="144">
        <v>95122601</v>
      </c>
      <c r="AX15" s="144" t="s">
        <v>3025</v>
      </c>
      <c r="AY15" s="62">
        <v>14175</v>
      </c>
      <c r="BA15">
        <v>95081001</v>
      </c>
      <c r="BB15" t="s">
        <v>3012</v>
      </c>
      <c r="BC15" s="120">
        <v>14175</v>
      </c>
      <c r="BE15" s="72">
        <v>93021802</v>
      </c>
      <c r="BF15" s="72" t="s">
        <v>219</v>
      </c>
      <c r="BG15" s="62">
        <v>4500</v>
      </c>
    </row>
    <row r="16" spans="1:59">
      <c r="A16" s="178">
        <v>2018</v>
      </c>
      <c r="B16" s="7" t="s">
        <v>15201</v>
      </c>
      <c r="C16" s="146">
        <v>0</v>
      </c>
      <c r="D16" s="146"/>
      <c r="E16" s="178">
        <v>2018</v>
      </c>
      <c r="F16" s="7" t="s">
        <v>10090</v>
      </c>
      <c r="G16" s="146">
        <v>1170675</v>
      </c>
      <c r="I16" s="149"/>
      <c r="J16" s="7" t="s">
        <v>5654</v>
      </c>
      <c r="K16" s="146">
        <f>1328775-11970</f>
        <v>1316805</v>
      </c>
      <c r="M16" s="154" t="s">
        <v>4963</v>
      </c>
      <c r="N16" s="114"/>
      <c r="O16" s="599">
        <f>SUM(O17:O21)</f>
        <v>177930</v>
      </c>
      <c r="Q16" s="154" t="s">
        <v>920</v>
      </c>
      <c r="R16" s="114"/>
      <c r="S16" s="411">
        <f>SUM(S17:S23)</f>
        <v>294795</v>
      </c>
      <c r="U16" s="264"/>
      <c r="V16" s="285" t="s">
        <v>2620</v>
      </c>
      <c r="W16" s="159">
        <f>3780*12</f>
        <v>45360</v>
      </c>
      <c r="Y16" s="167">
        <v>98021501</v>
      </c>
      <c r="Z16" s="186" t="s">
        <v>316</v>
      </c>
      <c r="AA16" s="62">
        <v>1500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6">
        <v>20100827</v>
      </c>
      <c r="AL16" t="s">
        <v>1533</v>
      </c>
      <c r="AM16" s="159">
        <v>45360</v>
      </c>
      <c r="AO16" s="166">
        <v>98051901</v>
      </c>
      <c r="AP16" t="s">
        <v>269</v>
      </c>
      <c r="AQ16" s="159">
        <v>2000</v>
      </c>
      <c r="AS16" s="143">
        <v>97120301</v>
      </c>
      <c r="AT16" t="s">
        <v>355</v>
      </c>
      <c r="AU16" s="124">
        <v>13230</v>
      </c>
      <c r="AW16" s="144">
        <v>95122201</v>
      </c>
      <c r="AX16" s="144" t="s">
        <v>3030</v>
      </c>
      <c r="AY16" s="62">
        <v>14175</v>
      </c>
      <c r="BA16">
        <v>95031702</v>
      </c>
      <c r="BB16" t="s">
        <v>3013</v>
      </c>
      <c r="BC16" s="120">
        <v>13500</v>
      </c>
      <c r="BE16" s="72">
        <v>93021802</v>
      </c>
      <c r="BF16" s="72" t="s">
        <v>220</v>
      </c>
      <c r="BG16" s="62">
        <v>4500</v>
      </c>
    </row>
    <row r="17" spans="1:62">
      <c r="A17" s="178">
        <v>2019</v>
      </c>
      <c r="B17" s="7" t="s">
        <v>15203</v>
      </c>
      <c r="C17" s="146">
        <v>874530</v>
      </c>
      <c r="E17" s="178">
        <v>2018</v>
      </c>
      <c r="F17" s="7" t="s">
        <v>10091</v>
      </c>
      <c r="G17" s="146">
        <v>0</v>
      </c>
      <c r="I17" s="149"/>
      <c r="J17" s="7" t="s">
        <v>5655</v>
      </c>
      <c r="K17" s="146">
        <v>11970</v>
      </c>
      <c r="M17" s="264"/>
      <c r="N17" s="573" t="s">
        <v>4838</v>
      </c>
      <c r="O17" s="330">
        <v>22680</v>
      </c>
      <c r="Q17" s="264"/>
      <c r="R17" s="286" t="s">
        <v>2621</v>
      </c>
      <c r="S17" s="330">
        <f>3780*(21-4*3)</f>
        <v>34020</v>
      </c>
      <c r="U17" s="264"/>
      <c r="V17" s="286" t="s">
        <v>2621</v>
      </c>
      <c r="W17" s="159">
        <f>3780*3*7</f>
        <v>79380</v>
      </c>
      <c r="Y17" s="227">
        <v>20110531</v>
      </c>
      <c r="Z17" s="177" t="s">
        <v>2673</v>
      </c>
      <c r="AA17" s="62">
        <v>5000</v>
      </c>
      <c r="AC17" s="227">
        <v>20110531</v>
      </c>
      <c r="AD17" s="177" t="s">
        <v>2673</v>
      </c>
      <c r="AE17" s="62">
        <v>5000</v>
      </c>
      <c r="AG17" s="227">
        <v>20110531</v>
      </c>
      <c r="AH17" s="177" t="s">
        <v>2673</v>
      </c>
      <c r="AI17" s="62">
        <v>5000</v>
      </c>
      <c r="AK17" s="166">
        <v>20101202</v>
      </c>
      <c r="AL17" s="183" t="s">
        <v>255</v>
      </c>
      <c r="AM17" s="159">
        <v>90720</v>
      </c>
      <c r="AO17" s="166">
        <v>98111801</v>
      </c>
      <c r="AP17" t="s">
        <v>268</v>
      </c>
      <c r="AQ17" s="159">
        <v>14175</v>
      </c>
      <c r="AS17" s="143">
        <v>97120301</v>
      </c>
      <c r="AT17" t="s">
        <v>356</v>
      </c>
      <c r="AU17" s="124">
        <v>13230</v>
      </c>
      <c r="AW17" s="144">
        <v>95122201</v>
      </c>
      <c r="AX17" s="144" t="s">
        <v>3031</v>
      </c>
      <c r="AY17" s="62">
        <v>14175</v>
      </c>
      <c r="BA17">
        <v>95031702</v>
      </c>
      <c r="BB17" t="s">
        <v>3014</v>
      </c>
      <c r="BC17" s="120">
        <v>13500</v>
      </c>
      <c r="BE17" s="72">
        <v>93092101</v>
      </c>
      <c r="BF17" s="72" t="s">
        <v>221</v>
      </c>
      <c r="BG17" s="62">
        <v>8978</v>
      </c>
    </row>
    <row r="18" spans="1:62">
      <c r="A18" s="178">
        <v>2019</v>
      </c>
      <c r="B18" s="7" t="s">
        <v>15202</v>
      </c>
      <c r="C18" s="146">
        <v>0</v>
      </c>
      <c r="E18" s="178">
        <v>2018</v>
      </c>
      <c r="F18" s="115" t="s">
        <v>2130</v>
      </c>
      <c r="G18" s="146">
        <v>660021</v>
      </c>
      <c r="H18" s="92"/>
      <c r="I18" s="178">
        <v>2017</v>
      </c>
      <c r="J18" s="115" t="s">
        <v>2130</v>
      </c>
      <c r="K18" s="146">
        <v>354944</v>
      </c>
      <c r="L18" s="92"/>
      <c r="M18" s="264"/>
      <c r="N18" s="410" t="s">
        <v>2692</v>
      </c>
      <c r="O18" s="159">
        <v>113400</v>
      </c>
      <c r="Q18" s="264"/>
      <c r="R18" s="285" t="s">
        <v>3826</v>
      </c>
      <c r="S18" s="159">
        <v>14175</v>
      </c>
      <c r="U18" s="264"/>
      <c r="V18" s="285" t="s">
        <v>1232</v>
      </c>
      <c r="W18" s="159">
        <v>16380</v>
      </c>
      <c r="Y18" s="143">
        <v>20110802</v>
      </c>
      <c r="Z18" s="183" t="s">
        <v>1922</v>
      </c>
      <c r="AA18" s="62">
        <v>11970</v>
      </c>
      <c r="AC18" s="143">
        <v>20110802</v>
      </c>
      <c r="AD18" s="183" t="s">
        <v>451</v>
      </c>
      <c r="AE18" s="159">
        <v>11970</v>
      </c>
      <c r="AG18" s="143">
        <v>20110802</v>
      </c>
      <c r="AH18" s="183" t="s">
        <v>2773</v>
      </c>
      <c r="AI18" s="159">
        <v>11970</v>
      </c>
      <c r="AK18" s="166">
        <v>20101209</v>
      </c>
      <c r="AL18" s="183" t="s">
        <v>1232</v>
      </c>
      <c r="AM18" s="159">
        <v>16380</v>
      </c>
      <c r="AO18" s="166">
        <v>98111801</v>
      </c>
      <c r="AP18" t="s">
        <v>270</v>
      </c>
      <c r="AQ18" s="159">
        <v>5700</v>
      </c>
      <c r="AS18" s="143">
        <v>97120301</v>
      </c>
      <c r="AT18" t="s">
        <v>357</v>
      </c>
      <c r="AU18" s="124">
        <v>13230</v>
      </c>
      <c r="AW18" s="144">
        <v>95122201</v>
      </c>
      <c r="AX18" s="144" t="s">
        <v>3032</v>
      </c>
      <c r="AY18" s="62">
        <v>14175</v>
      </c>
      <c r="BA18">
        <v>95031702</v>
      </c>
      <c r="BB18" t="s">
        <v>3015</v>
      </c>
      <c r="BC18" s="120">
        <v>13500</v>
      </c>
      <c r="BE18" s="72">
        <v>93092101</v>
      </c>
      <c r="BF18" s="72" t="s">
        <v>222</v>
      </c>
      <c r="BG18" s="62">
        <v>8978</v>
      </c>
    </row>
    <row r="19" spans="1:62">
      <c r="A19" s="178">
        <v>2019</v>
      </c>
      <c r="B19" s="115" t="s">
        <v>2130</v>
      </c>
      <c r="C19" s="146">
        <v>0</v>
      </c>
      <c r="D19" s="92"/>
      <c r="F19" s="115"/>
      <c r="G19" s="685">
        <f>SUM(G14:G18)-G13</f>
        <v>0</v>
      </c>
      <c r="J19" s="115"/>
      <c r="K19" s="146">
        <f>SUM(K14:K18)-K13</f>
        <v>0</v>
      </c>
      <c r="M19" s="264"/>
      <c r="N19" s="410" t="s">
        <v>3826</v>
      </c>
      <c r="O19" s="159">
        <v>14175</v>
      </c>
      <c r="Q19" s="264"/>
      <c r="R19" s="410" t="s">
        <v>4319</v>
      </c>
      <c r="S19" s="159">
        <v>13500</v>
      </c>
      <c r="U19" s="264"/>
      <c r="V19" s="285" t="s">
        <v>3826</v>
      </c>
      <c r="W19" s="159">
        <v>14175</v>
      </c>
      <c r="Y19" s="143">
        <v>20111108</v>
      </c>
      <c r="Z19" s="183" t="s">
        <v>1230</v>
      </c>
      <c r="AA19" s="62">
        <v>11970</v>
      </c>
      <c r="AC19" s="143">
        <v>20111108</v>
      </c>
      <c r="AD19" s="183" t="s">
        <v>1230</v>
      </c>
      <c r="AE19" s="159">
        <v>11970</v>
      </c>
      <c r="AG19" s="143">
        <v>20111108</v>
      </c>
      <c r="AH19" s="183" t="s">
        <v>1230</v>
      </c>
      <c r="AI19" s="159">
        <v>11970</v>
      </c>
      <c r="AK19" s="166">
        <v>20101209</v>
      </c>
      <c r="AL19" s="183" t="s">
        <v>1230</v>
      </c>
      <c r="AM19" s="159">
        <v>11970</v>
      </c>
      <c r="AO19" s="166">
        <v>98111801</v>
      </c>
      <c r="AP19" t="s">
        <v>272</v>
      </c>
      <c r="AQ19" s="159">
        <v>9030</v>
      </c>
      <c r="AS19" s="143">
        <v>97120301</v>
      </c>
      <c r="AT19" t="s">
        <v>358</v>
      </c>
      <c r="AU19" s="124">
        <v>13230</v>
      </c>
      <c r="AW19" s="144">
        <v>95051201</v>
      </c>
      <c r="AX19" s="144" t="s">
        <v>3037</v>
      </c>
      <c r="AY19" s="62">
        <v>14175</v>
      </c>
      <c r="BA19">
        <v>95031702</v>
      </c>
      <c r="BB19" t="s">
        <v>3016</v>
      </c>
      <c r="BC19" s="120">
        <v>13500</v>
      </c>
      <c r="BE19" s="72">
        <v>93060202</v>
      </c>
      <c r="BF19" s="72" t="s">
        <v>223</v>
      </c>
      <c r="BG19" s="62">
        <v>8978</v>
      </c>
    </row>
    <row r="20" spans="1:62">
      <c r="B20" s="115"/>
      <c r="C20" s="685">
        <f>SUM(C14:C19)-C13</f>
        <v>0</v>
      </c>
      <c r="E20" s="154" t="s">
        <v>4963</v>
      </c>
      <c r="F20" s="114"/>
      <c r="G20" s="636">
        <f>'7正'!K6</f>
        <v>426990</v>
      </c>
      <c r="I20" s="154" t="s">
        <v>4963</v>
      </c>
      <c r="J20" s="114"/>
      <c r="K20" s="636">
        <f>'6正'!K6</f>
        <v>499380</v>
      </c>
      <c r="M20" s="264"/>
      <c r="N20" s="410" t="s">
        <v>1532</v>
      </c>
      <c r="O20" s="159">
        <v>13500</v>
      </c>
      <c r="Q20" s="264"/>
      <c r="R20" s="410" t="s">
        <v>4420</v>
      </c>
      <c r="S20" s="159">
        <v>138600</v>
      </c>
      <c r="U20" s="303"/>
      <c r="V20" s="285" t="s">
        <v>2060</v>
      </c>
      <c r="W20" s="159">
        <v>14175</v>
      </c>
      <c r="Y20" s="178">
        <v>2011</v>
      </c>
      <c r="Z20" s="115" t="s">
        <v>2131</v>
      </c>
      <c r="AA20">
        <v>100000</v>
      </c>
      <c r="AC20" s="178">
        <v>2011</v>
      </c>
      <c r="AD20" s="115" t="s">
        <v>2131</v>
      </c>
      <c r="AE20">
        <v>100000</v>
      </c>
      <c r="AG20" s="143">
        <v>20111214</v>
      </c>
      <c r="AH20" s="183" t="s">
        <v>456</v>
      </c>
      <c r="AI20" s="159">
        <v>14175</v>
      </c>
      <c r="AK20" s="158"/>
      <c r="AL20" s="144"/>
      <c r="AM20" s="62"/>
      <c r="AO20" s="166">
        <v>98120101</v>
      </c>
      <c r="AP20" t="s">
        <v>267</v>
      </c>
      <c r="AQ20" s="159">
        <v>16380</v>
      </c>
      <c r="AS20" s="143">
        <v>97120301</v>
      </c>
      <c r="AT20" t="s">
        <v>359</v>
      </c>
      <c r="AU20" s="124">
        <v>13230</v>
      </c>
      <c r="AW20" s="144">
        <v>95051201</v>
      </c>
      <c r="AX20" s="144" t="s">
        <v>3038</v>
      </c>
      <c r="AY20" s="62">
        <v>14175</v>
      </c>
      <c r="BA20">
        <v>95031702</v>
      </c>
      <c r="BB20" t="s">
        <v>3017</v>
      </c>
      <c r="BC20" s="120">
        <v>13500</v>
      </c>
      <c r="BE20" s="69">
        <v>94040407</v>
      </c>
      <c r="BF20" s="69" t="s">
        <v>1315</v>
      </c>
      <c r="BG20" s="54">
        <v>14175</v>
      </c>
    </row>
    <row r="21" spans="1:62">
      <c r="A21" s="154" t="s">
        <v>4963</v>
      </c>
      <c r="B21" s="114"/>
      <c r="C21" s="636">
        <f>'8正'!K6</f>
        <v>505575</v>
      </c>
      <c r="E21" s="678">
        <v>2016</v>
      </c>
      <c r="F21" s="410" t="s">
        <v>10102</v>
      </c>
      <c r="G21" s="159">
        <f>14175*6</f>
        <v>85050</v>
      </c>
      <c r="I21" s="264"/>
      <c r="J21" s="410" t="s">
        <v>10102</v>
      </c>
      <c r="K21" s="159">
        <v>85050</v>
      </c>
      <c r="M21" s="264"/>
      <c r="N21" s="410" t="s">
        <v>2422</v>
      </c>
      <c r="O21" s="159">
        <v>14175</v>
      </c>
      <c r="Q21" s="264"/>
      <c r="R21" s="410" t="s">
        <v>4421</v>
      </c>
      <c r="S21" s="159">
        <v>42000</v>
      </c>
      <c r="U21" s="264"/>
      <c r="V21" s="285" t="s">
        <v>1775</v>
      </c>
      <c r="W21" s="159">
        <v>108000</v>
      </c>
      <c r="Y21" s="264"/>
      <c r="Z21" s="285" t="s">
        <v>2</v>
      </c>
      <c r="AA21" s="159">
        <v>138600</v>
      </c>
      <c r="AC21" s="255" t="s">
        <v>1888</v>
      </c>
      <c r="AD21" s="253" t="s">
        <v>944</v>
      </c>
      <c r="AE21" s="159">
        <v>45360</v>
      </c>
      <c r="AG21" s="143">
        <v>20111214</v>
      </c>
      <c r="AH21" s="177" t="s">
        <v>447</v>
      </c>
      <c r="AI21" s="159">
        <v>14175</v>
      </c>
      <c r="AK21" s="154" t="s">
        <v>1293</v>
      </c>
      <c r="AL21" s="114"/>
      <c r="AM21" s="170">
        <v>30000</v>
      </c>
      <c r="AO21" s="166">
        <v>98120101</v>
      </c>
      <c r="AP21" t="s">
        <v>271</v>
      </c>
      <c r="AQ21" s="159">
        <v>113400</v>
      </c>
      <c r="AS21" s="143">
        <v>97120301</v>
      </c>
      <c r="AT21" t="s">
        <v>360</v>
      </c>
      <c r="AU21" s="124">
        <v>13230</v>
      </c>
      <c r="AW21" s="144">
        <v>95081501</v>
      </c>
      <c r="AX21" s="144" t="s">
        <v>1357</v>
      </c>
      <c r="AY21" s="62">
        <v>14175</v>
      </c>
      <c r="BA21">
        <v>95122701</v>
      </c>
      <c r="BB21" t="s">
        <v>3018</v>
      </c>
      <c r="BC21" s="120">
        <v>14175</v>
      </c>
      <c r="BE21" s="69">
        <v>94040407</v>
      </c>
      <c r="BF21" s="69" t="s">
        <v>1316</v>
      </c>
      <c r="BG21" s="54">
        <v>14175</v>
      </c>
    </row>
    <row r="22" spans="1:62">
      <c r="A22" s="678">
        <v>2016</v>
      </c>
      <c r="B22" s="410" t="s">
        <v>10102</v>
      </c>
      <c r="C22" s="159">
        <f>14175*6</f>
        <v>85050</v>
      </c>
      <c r="E22" s="178">
        <v>2017</v>
      </c>
      <c r="F22" s="115" t="s">
        <v>2423</v>
      </c>
      <c r="G22" s="633">
        <v>13230</v>
      </c>
      <c r="I22" s="143"/>
      <c r="J22" s="115" t="s">
        <v>2423</v>
      </c>
      <c r="K22" s="633">
        <v>66150</v>
      </c>
      <c r="M22" s="143"/>
      <c r="N22" s="115"/>
      <c r="P22" s="92"/>
      <c r="Q22" s="264"/>
      <c r="R22" s="410" t="s">
        <v>4422</v>
      </c>
      <c r="S22" s="159">
        <v>31500</v>
      </c>
      <c r="U22" s="264"/>
      <c r="V22" s="285" t="s">
        <v>2622</v>
      </c>
      <c r="W22" s="159">
        <v>26250</v>
      </c>
      <c r="X22" s="158"/>
      <c r="Y22" s="264"/>
      <c r="Z22" s="285" t="s">
        <v>1532</v>
      </c>
      <c r="AA22" s="159">
        <v>13500</v>
      </c>
      <c r="AB22" s="158"/>
      <c r="AC22" s="264" t="s">
        <v>2510</v>
      </c>
      <c r="AD22" s="183" t="s">
        <v>906</v>
      </c>
      <c r="AE22" s="159">
        <v>4</v>
      </c>
      <c r="AF22" s="158"/>
      <c r="AG22" s="178">
        <v>2011</v>
      </c>
      <c r="AH22" s="115" t="s">
        <v>2131</v>
      </c>
      <c r="AI22">
        <v>100000</v>
      </c>
      <c r="AJ22" s="143"/>
      <c r="AK22" s="115" t="s">
        <v>2131</v>
      </c>
      <c r="AL22">
        <v>100000</v>
      </c>
      <c r="AM22" s="69"/>
      <c r="AN22" s="149" t="s">
        <v>942</v>
      </c>
      <c r="AO22" s="7" t="s">
        <v>1539</v>
      </c>
      <c r="AP22" s="148">
        <v>30000</v>
      </c>
      <c r="AQ22" s="69"/>
      <c r="AR22" s="158"/>
      <c r="AS22" s="144"/>
      <c r="AT22" s="62"/>
      <c r="AU22" s="69"/>
      <c r="AV22" s="143">
        <v>97101703</v>
      </c>
      <c r="AW22" t="s">
        <v>361</v>
      </c>
      <c r="AX22" s="124">
        <v>15120</v>
      </c>
      <c r="AY22" s="69"/>
      <c r="AZ22" s="144">
        <v>95081501</v>
      </c>
      <c r="BA22" s="144" t="s">
        <v>1358</v>
      </c>
      <c r="BB22" s="62">
        <v>14175</v>
      </c>
      <c r="BC22" s="69"/>
      <c r="BD22">
        <v>95122601</v>
      </c>
      <c r="BE22" t="s">
        <v>3019</v>
      </c>
      <c r="BF22" s="120">
        <v>14175</v>
      </c>
      <c r="BH22" s="69">
        <v>94040407</v>
      </c>
      <c r="BI22" s="69" t="s">
        <v>1317</v>
      </c>
      <c r="BJ22" s="54">
        <v>14175</v>
      </c>
    </row>
    <row r="23" spans="1:62">
      <c r="A23" s="178">
        <v>2019</v>
      </c>
      <c r="B23" s="115" t="s">
        <v>2423</v>
      </c>
      <c r="C23" s="633">
        <v>13230</v>
      </c>
      <c r="D23" s="239"/>
      <c r="E23" s="178">
        <v>2018</v>
      </c>
      <c r="F23" s="115" t="s">
        <v>15225</v>
      </c>
      <c r="G23" s="633">
        <v>6300</v>
      </c>
      <c r="H23" s="239"/>
      <c r="I23" s="143"/>
      <c r="J23" s="115" t="s">
        <v>1232</v>
      </c>
      <c r="K23" s="633">
        <v>16380</v>
      </c>
      <c r="L23" s="239"/>
      <c r="M23" s="154" t="s">
        <v>4964</v>
      </c>
      <c r="N23" s="114"/>
      <c r="O23" s="602">
        <v>30000</v>
      </c>
      <c r="Q23" s="264"/>
      <c r="R23" s="410" t="s">
        <v>4423</v>
      </c>
      <c r="S23" s="159">
        <v>21000</v>
      </c>
      <c r="U23" s="264"/>
      <c r="V23" s="285" t="s">
        <v>2623</v>
      </c>
      <c r="W23" s="159">
        <v>26250</v>
      </c>
      <c r="Y23" s="264"/>
      <c r="Z23" s="285" t="s">
        <v>747</v>
      </c>
      <c r="AA23" s="159">
        <v>42000</v>
      </c>
      <c r="AC23" s="264" t="s">
        <v>2511</v>
      </c>
      <c r="AD23" s="183" t="s">
        <v>907</v>
      </c>
      <c r="AE23" s="159">
        <v>14175</v>
      </c>
      <c r="AG23" s="154" t="s">
        <v>1293</v>
      </c>
      <c r="AH23" s="114"/>
      <c r="AI23" s="170">
        <v>30000</v>
      </c>
      <c r="AK23" s="143"/>
      <c r="AO23" s="154" t="s">
        <v>1293</v>
      </c>
      <c r="AP23" s="114"/>
      <c r="AQ23" s="170">
        <v>30000</v>
      </c>
      <c r="AS23" s="143">
        <v>97101703</v>
      </c>
      <c r="AT23" t="s">
        <v>362</v>
      </c>
      <c r="AU23" s="124">
        <v>15120</v>
      </c>
      <c r="AW23" s="144">
        <v>95022401</v>
      </c>
      <c r="AX23" s="144" t="s">
        <v>1363</v>
      </c>
      <c r="AY23" s="62">
        <v>14175</v>
      </c>
      <c r="BA23">
        <v>95122601</v>
      </c>
      <c r="BB23" t="s">
        <v>3020</v>
      </c>
      <c r="BC23" s="120">
        <v>14175</v>
      </c>
      <c r="BE23" s="69">
        <v>94040407</v>
      </c>
      <c r="BF23" s="69" t="s">
        <v>1318</v>
      </c>
      <c r="BG23" s="54">
        <v>14175</v>
      </c>
    </row>
    <row r="24" spans="1:62">
      <c r="A24" s="178">
        <v>2019</v>
      </c>
      <c r="B24" s="115" t="s">
        <v>15204</v>
      </c>
      <c r="C24" s="633">
        <v>113400</v>
      </c>
      <c r="D24" s="239"/>
      <c r="E24" s="178">
        <v>2018</v>
      </c>
      <c r="F24" s="115" t="s">
        <v>1232</v>
      </c>
      <c r="G24" s="633">
        <v>16380</v>
      </c>
      <c r="H24" s="239"/>
      <c r="I24" s="143"/>
      <c r="J24" s="115" t="s">
        <v>5663</v>
      </c>
      <c r="K24" s="633">
        <v>331800</v>
      </c>
      <c r="L24" s="239"/>
      <c r="M24" s="149"/>
      <c r="N24" s="7" t="s">
        <v>1539</v>
      </c>
      <c r="O24" s="148">
        <v>30000</v>
      </c>
      <c r="Q24" s="143"/>
      <c r="R24" s="115"/>
      <c r="T24" s="92"/>
      <c r="U24" s="143"/>
      <c r="V24" s="115"/>
      <c r="Y24" s="264"/>
      <c r="Z24" s="285" t="s">
        <v>747</v>
      </c>
      <c r="AA24" s="159">
        <v>21000</v>
      </c>
      <c r="AC24" s="143"/>
      <c r="AD24" s="115"/>
      <c r="AG24" s="149"/>
      <c r="AH24" s="7" t="s">
        <v>1539</v>
      </c>
      <c r="AI24" s="148">
        <v>30000</v>
      </c>
      <c r="AK24" s="156" t="s">
        <v>2586</v>
      </c>
      <c r="AL24" s="126"/>
      <c r="AM24" s="168">
        <v>131229</v>
      </c>
      <c r="AO24" s="149" t="s">
        <v>942</v>
      </c>
      <c r="AP24" s="7" t="s">
        <v>1539</v>
      </c>
      <c r="AQ24" s="148">
        <v>30000</v>
      </c>
      <c r="AS24" s="143">
        <v>97101703</v>
      </c>
      <c r="AT24" t="s">
        <v>363</v>
      </c>
      <c r="AU24" s="124">
        <v>15120</v>
      </c>
      <c r="AW24" s="144">
        <v>95092801</v>
      </c>
      <c r="AX24" s="144" t="s">
        <v>1368</v>
      </c>
      <c r="AY24" s="62">
        <v>14175</v>
      </c>
      <c r="BA24">
        <v>95122601</v>
      </c>
      <c r="BB24" t="s">
        <v>3021</v>
      </c>
      <c r="BC24" s="120">
        <v>14175</v>
      </c>
      <c r="BE24" s="69">
        <v>94040407</v>
      </c>
      <c r="BF24" s="69" t="s">
        <v>1319</v>
      </c>
      <c r="BG24" s="54">
        <v>14175</v>
      </c>
    </row>
    <row r="25" spans="1:62">
      <c r="A25" s="178">
        <v>2019</v>
      </c>
      <c r="B25" s="199" t="s">
        <v>15205</v>
      </c>
      <c r="C25" s="633">
        <v>14175</v>
      </c>
      <c r="D25" s="239"/>
      <c r="E25" s="178">
        <v>2018</v>
      </c>
      <c r="F25" s="199" t="s">
        <v>4319</v>
      </c>
      <c r="G25" s="633">
        <v>13500</v>
      </c>
      <c r="H25" s="239"/>
      <c r="I25" s="301"/>
      <c r="J25" s="115"/>
      <c r="K25" s="146">
        <f>SUM(K21:K24)-K20</f>
        <v>0</v>
      </c>
      <c r="M25" s="143"/>
      <c r="N25" s="2"/>
      <c r="O25" s="146"/>
      <c r="Q25" s="154" t="s">
        <v>941</v>
      </c>
      <c r="R25" s="114"/>
      <c r="S25" s="558">
        <v>30000</v>
      </c>
      <c r="U25" s="154" t="s">
        <v>941</v>
      </c>
      <c r="V25" s="114"/>
      <c r="W25" s="333">
        <v>30000</v>
      </c>
      <c r="X25" s="92"/>
      <c r="Y25" s="143"/>
      <c r="Z25" s="115"/>
      <c r="AB25" s="92"/>
      <c r="AC25" s="154" t="s">
        <v>1293</v>
      </c>
      <c r="AD25" s="114"/>
      <c r="AE25" s="170">
        <v>30000</v>
      </c>
      <c r="AF25" s="92"/>
      <c r="AG25" s="143"/>
      <c r="AJ25" s="92"/>
      <c r="AK25" s="192" t="s">
        <v>2132</v>
      </c>
      <c r="AL25" t="s">
        <v>2133</v>
      </c>
      <c r="AM25" s="131">
        <v>63725</v>
      </c>
      <c r="AO25" s="143"/>
      <c r="AS25" s="143">
        <v>97101703</v>
      </c>
      <c r="AT25" t="s">
        <v>364</v>
      </c>
      <c r="AU25" s="124">
        <v>15120</v>
      </c>
      <c r="AW25" s="144">
        <v>95092801</v>
      </c>
      <c r="AX25" s="144" t="s">
        <v>1369</v>
      </c>
      <c r="AY25" s="62">
        <v>14175</v>
      </c>
      <c r="BA25">
        <v>95122601</v>
      </c>
      <c r="BB25" t="s">
        <v>3022</v>
      </c>
      <c r="BC25" s="120">
        <v>14175</v>
      </c>
      <c r="BE25" s="72">
        <v>93073001</v>
      </c>
      <c r="BF25" s="72" t="s">
        <v>224</v>
      </c>
      <c r="BG25" s="62">
        <v>14175</v>
      </c>
    </row>
    <row r="26" spans="1:62">
      <c r="A26" s="178">
        <v>2019</v>
      </c>
      <c r="B26" s="115" t="s">
        <v>15206</v>
      </c>
      <c r="C26" s="633">
        <v>16380</v>
      </c>
      <c r="D26" s="239"/>
      <c r="E26" s="178">
        <v>2018</v>
      </c>
      <c r="F26" s="199" t="s">
        <v>456</v>
      </c>
      <c r="G26" s="633">
        <v>13230</v>
      </c>
      <c r="H26" s="239"/>
      <c r="I26" s="154" t="s">
        <v>4964</v>
      </c>
      <c r="J26" s="114"/>
      <c r="K26" s="637">
        <f>'6正'!K9</f>
        <v>30000</v>
      </c>
      <c r="M26" s="312" t="s">
        <v>4965</v>
      </c>
      <c r="N26" s="126"/>
      <c r="O26" s="597">
        <f>SUM(O27:O34)</f>
        <v>210417</v>
      </c>
      <c r="Q26" s="149"/>
      <c r="R26" s="7" t="s">
        <v>1539</v>
      </c>
      <c r="S26" s="148">
        <v>30000</v>
      </c>
      <c r="U26" s="149"/>
      <c r="V26" s="7" t="s">
        <v>1539</v>
      </c>
      <c r="W26" s="148">
        <v>30000</v>
      </c>
      <c r="Y26" s="154" t="s">
        <v>941</v>
      </c>
      <c r="Z26" s="114"/>
      <c r="AA26" s="292">
        <v>30000</v>
      </c>
      <c r="AC26" s="149"/>
      <c r="AD26" s="7" t="s">
        <v>1539</v>
      </c>
      <c r="AE26" s="148">
        <v>30000</v>
      </c>
      <c r="AG26" s="156" t="s">
        <v>2586</v>
      </c>
      <c r="AH26" s="126"/>
      <c r="AI26" s="168">
        <f>SUM(AI27:AI32)</f>
        <v>69000</v>
      </c>
      <c r="AK26" s="192" t="s">
        <v>2132</v>
      </c>
      <c r="AL26" t="s">
        <v>2134</v>
      </c>
      <c r="AM26" s="131">
        <v>44500</v>
      </c>
      <c r="AO26" s="156" t="s">
        <v>922</v>
      </c>
      <c r="AP26" s="157"/>
      <c r="AQ26" s="155">
        <v>0</v>
      </c>
      <c r="AS26" s="143">
        <v>97101703</v>
      </c>
      <c r="AT26" t="s">
        <v>365</v>
      </c>
      <c r="AU26" s="124">
        <v>15120</v>
      </c>
      <c r="AW26" s="144">
        <v>95092801</v>
      </c>
      <c r="AX26" s="144" t="s">
        <v>1370</v>
      </c>
      <c r="AY26" s="62">
        <v>14175</v>
      </c>
      <c r="BA26">
        <v>95122601</v>
      </c>
      <c r="BB26" t="s">
        <v>3023</v>
      </c>
      <c r="BC26" s="120">
        <v>14175</v>
      </c>
      <c r="BE26" s="72">
        <v>93073001</v>
      </c>
      <c r="BF26" s="72" t="s">
        <v>225</v>
      </c>
      <c r="BG26" s="62">
        <v>14175</v>
      </c>
    </row>
    <row r="27" spans="1:62">
      <c r="A27" s="178">
        <v>2019</v>
      </c>
      <c r="B27" s="199" t="s">
        <v>15207</v>
      </c>
      <c r="C27" s="633">
        <f>20475*4</f>
        <v>81900</v>
      </c>
      <c r="D27" s="239"/>
      <c r="E27" s="178">
        <v>2018</v>
      </c>
      <c r="F27" s="199" t="s">
        <v>15226</v>
      </c>
      <c r="G27" s="633">
        <v>113400</v>
      </c>
      <c r="H27" s="239"/>
      <c r="I27" s="149"/>
      <c r="J27" s="7" t="s">
        <v>1539</v>
      </c>
      <c r="K27" s="148">
        <v>30000</v>
      </c>
      <c r="M27" s="318" t="s">
        <v>4845</v>
      </c>
      <c r="N27" s="315" t="s">
        <v>21</v>
      </c>
      <c r="O27" s="319">
        <v>63200</v>
      </c>
      <c r="Q27" s="143"/>
      <c r="R27" s="2"/>
      <c r="S27" s="146"/>
      <c r="U27" s="143"/>
      <c r="Y27" s="149"/>
      <c r="Z27" s="7" t="s">
        <v>1539</v>
      </c>
      <c r="AA27" s="148">
        <v>30000</v>
      </c>
      <c r="AC27" s="143"/>
      <c r="AG27" s="243" t="s">
        <v>2794</v>
      </c>
      <c r="AH27" s="241" t="s">
        <v>21</v>
      </c>
      <c r="AI27" s="242"/>
      <c r="AK27" s="192" t="s">
        <v>2132</v>
      </c>
      <c r="AL27" t="s">
        <v>2135</v>
      </c>
      <c r="AM27" s="131">
        <v>23004</v>
      </c>
      <c r="AO27" s="158"/>
      <c r="AP27" s="144"/>
      <c r="AQ27" s="62"/>
      <c r="AS27" s="143">
        <v>97101703</v>
      </c>
      <c r="AT27" t="s">
        <v>366</v>
      </c>
      <c r="AU27" s="124">
        <v>15120</v>
      </c>
      <c r="AW27" s="144">
        <v>95102301</v>
      </c>
      <c r="AX27" s="144" t="s">
        <v>3620</v>
      </c>
      <c r="AY27" s="62">
        <v>14175</v>
      </c>
      <c r="BA27">
        <v>95122601</v>
      </c>
      <c r="BB27" t="s">
        <v>3024</v>
      </c>
      <c r="BC27" s="120">
        <v>14175</v>
      </c>
      <c r="BE27" s="69">
        <v>94042901</v>
      </c>
      <c r="BF27" s="69" t="s">
        <v>1320</v>
      </c>
      <c r="BG27" s="54">
        <v>13500</v>
      </c>
    </row>
    <row r="28" spans="1:62">
      <c r="A28" s="178">
        <v>2019</v>
      </c>
      <c r="B28" s="199" t="s">
        <v>15208</v>
      </c>
      <c r="C28" s="633">
        <v>90720</v>
      </c>
      <c r="D28" s="239"/>
      <c r="E28" s="178">
        <v>2018</v>
      </c>
      <c r="F28" s="115" t="s">
        <v>15227</v>
      </c>
      <c r="G28" s="633">
        <v>165900</v>
      </c>
      <c r="H28" s="239"/>
      <c r="I28" s="143"/>
      <c r="J28" s="2"/>
      <c r="K28" s="146">
        <f>K27-K26</f>
        <v>0</v>
      </c>
      <c r="M28" s="318" t="s">
        <v>4845</v>
      </c>
      <c r="N28" s="315" t="s">
        <v>24</v>
      </c>
      <c r="O28" s="319">
        <v>36000</v>
      </c>
      <c r="Q28" s="312" t="s">
        <v>413</v>
      </c>
      <c r="R28" s="126"/>
      <c r="S28" s="557">
        <f>SUM(S29:S36)</f>
        <v>292091</v>
      </c>
      <c r="U28" s="312" t="s">
        <v>413</v>
      </c>
      <c r="V28" s="126"/>
      <c r="W28" s="331">
        <f>SUM(W29:W34)</f>
        <v>183349</v>
      </c>
      <c r="Y28" s="143"/>
      <c r="AC28" s="156" t="s">
        <v>2586</v>
      </c>
      <c r="AD28" s="126"/>
      <c r="AE28" s="168">
        <f>SUM(AE29:AE34)</f>
        <v>143764</v>
      </c>
      <c r="AG28" s="243" t="s">
        <v>2794</v>
      </c>
      <c r="AH28" s="241" t="s">
        <v>24</v>
      </c>
      <c r="AI28" s="242">
        <v>45000</v>
      </c>
      <c r="AK28" s="143"/>
      <c r="AM28" s="159"/>
      <c r="AO28" s="156" t="s">
        <v>2586</v>
      </c>
      <c r="AP28" s="126"/>
      <c r="AQ28" s="168">
        <f>SUM(AQ29:AQ42)</f>
        <v>156909</v>
      </c>
      <c r="AS28" s="143">
        <v>97080406</v>
      </c>
      <c r="AT28" t="s">
        <v>367</v>
      </c>
      <c r="AU28" s="124">
        <v>14175</v>
      </c>
      <c r="AW28" s="144">
        <v>95102301</v>
      </c>
      <c r="AX28" s="144" t="s">
        <v>3621</v>
      </c>
      <c r="AY28" s="62">
        <v>14175</v>
      </c>
      <c r="BA28">
        <v>95122601</v>
      </c>
      <c r="BB28" t="s">
        <v>3025</v>
      </c>
      <c r="BC28" s="120">
        <v>14175</v>
      </c>
      <c r="BE28" s="69">
        <v>94042901</v>
      </c>
      <c r="BF28" s="69" t="s">
        <v>1321</v>
      </c>
      <c r="BG28" s="54">
        <v>13500</v>
      </c>
    </row>
    <row r="29" spans="1:62">
      <c r="A29" s="178">
        <v>2019</v>
      </c>
      <c r="B29" s="199" t="s">
        <v>15209</v>
      </c>
      <c r="C29" s="633">
        <v>90720</v>
      </c>
      <c r="D29" s="239"/>
      <c r="E29" s="301"/>
      <c r="F29" s="115"/>
      <c r="G29" s="685">
        <f>SUM(G21:G28)-G20</f>
        <v>0</v>
      </c>
      <c r="I29" s="312" t="s">
        <v>4965</v>
      </c>
      <c r="J29" s="126"/>
      <c r="K29" s="642">
        <f>'6正'!O3</f>
        <v>79762</v>
      </c>
      <c r="M29" s="318" t="s">
        <v>4845</v>
      </c>
      <c r="N29" s="315" t="s">
        <v>4498</v>
      </c>
      <c r="O29" s="319">
        <v>23700</v>
      </c>
      <c r="Q29" s="318" t="s">
        <v>3933</v>
      </c>
      <c r="R29" s="315" t="s">
        <v>21</v>
      </c>
      <c r="S29" s="319">
        <v>63200</v>
      </c>
      <c r="U29" s="263" t="s">
        <v>466</v>
      </c>
      <c r="V29" s="244" t="s">
        <v>2624</v>
      </c>
      <c r="W29" s="239">
        <v>15359</v>
      </c>
      <c r="Y29" s="156" t="s">
        <v>923</v>
      </c>
      <c r="Z29" s="126"/>
      <c r="AA29" s="293">
        <f>SUM(AA30:AA32)</f>
        <v>139400</v>
      </c>
      <c r="AC29" s="260" t="s">
        <v>2501</v>
      </c>
      <c r="AD29" s="261" t="s">
        <v>21</v>
      </c>
      <c r="AE29" s="262">
        <v>63200</v>
      </c>
      <c r="AG29" s="243" t="s">
        <v>2794</v>
      </c>
      <c r="AH29" s="241" t="s">
        <v>2793</v>
      </c>
      <c r="AI29" s="242">
        <v>3538</v>
      </c>
      <c r="AK29" s="156" t="s">
        <v>2136</v>
      </c>
      <c r="AL29" s="126"/>
      <c r="AM29" s="168">
        <v>15907</v>
      </c>
      <c r="AO29" s="143">
        <v>98113001</v>
      </c>
      <c r="AP29" t="s">
        <v>433</v>
      </c>
      <c r="AQ29" s="190">
        <v>1604</v>
      </c>
      <c r="AS29" s="143">
        <v>97080406</v>
      </c>
      <c r="AT29" t="s">
        <v>368</v>
      </c>
      <c r="AU29" s="124">
        <v>14175</v>
      </c>
      <c r="AW29" s="144">
        <v>95102301</v>
      </c>
      <c r="AX29" s="144" t="s">
        <v>3622</v>
      </c>
      <c r="AY29" s="62">
        <v>14175</v>
      </c>
      <c r="BA29">
        <v>95122201</v>
      </c>
      <c r="BB29" t="s">
        <v>3026</v>
      </c>
      <c r="BC29" s="120">
        <v>14175</v>
      </c>
      <c r="BE29" s="69">
        <v>94042901</v>
      </c>
      <c r="BF29" s="69" t="s">
        <v>1322</v>
      </c>
      <c r="BG29" s="54">
        <v>13500</v>
      </c>
    </row>
    <row r="30" spans="1:62">
      <c r="A30" s="301"/>
      <c r="B30" s="115"/>
      <c r="C30" s="685">
        <f>SUM(C22:C29)-C21</f>
        <v>0</v>
      </c>
      <c r="E30" s="154" t="s">
        <v>4964</v>
      </c>
      <c r="F30" s="114"/>
      <c r="G30" s="637">
        <f>'7正'!K9</f>
        <v>30000</v>
      </c>
      <c r="I30" s="318" t="s">
        <v>5706</v>
      </c>
      <c r="J30" s="315" t="s">
        <v>21</v>
      </c>
      <c r="K30" s="319">
        <v>62600</v>
      </c>
      <c r="M30" s="318" t="s">
        <v>4845</v>
      </c>
      <c r="N30" s="315" t="s">
        <v>263</v>
      </c>
      <c r="O30" s="320">
        <v>57000</v>
      </c>
      <c r="P30" s="239"/>
      <c r="Q30" s="318" t="s">
        <v>3933</v>
      </c>
      <c r="R30" s="315" t="s">
        <v>24</v>
      </c>
      <c r="S30" s="319">
        <v>54000</v>
      </c>
      <c r="U30" s="263" t="s">
        <v>466</v>
      </c>
      <c r="V30" s="244" t="s">
        <v>2625</v>
      </c>
      <c r="W30" s="239">
        <v>1090</v>
      </c>
      <c r="Y30" s="260" t="s">
        <v>3735</v>
      </c>
      <c r="Z30" s="261" t="s">
        <v>21</v>
      </c>
      <c r="AA30" s="262">
        <v>63200</v>
      </c>
      <c r="AC30" s="260" t="s">
        <v>2502</v>
      </c>
      <c r="AD30" s="261" t="s">
        <v>24</v>
      </c>
      <c r="AE30" s="262">
        <v>12000</v>
      </c>
      <c r="AG30" s="243" t="s">
        <v>2795</v>
      </c>
      <c r="AH30" s="241" t="s">
        <v>2793</v>
      </c>
      <c r="AI30" s="242">
        <v>20000</v>
      </c>
      <c r="AK30" s="192" t="s">
        <v>2138</v>
      </c>
      <c r="AL30" t="s">
        <v>2137</v>
      </c>
      <c r="AM30" s="131">
        <v>15907</v>
      </c>
      <c r="AO30" s="143">
        <v>98123110</v>
      </c>
      <c r="AP30" t="s">
        <v>432</v>
      </c>
      <c r="AQ30" s="190">
        <v>2406</v>
      </c>
      <c r="AS30" s="143">
        <v>97080406</v>
      </c>
      <c r="AT30" t="s">
        <v>369</v>
      </c>
      <c r="AU30" s="124">
        <v>14175</v>
      </c>
      <c r="AW30" s="144">
        <v>95072101</v>
      </c>
      <c r="AX30" s="144" t="s">
        <v>3627</v>
      </c>
      <c r="AY30" s="62">
        <v>14175</v>
      </c>
      <c r="BA30">
        <v>95122201</v>
      </c>
      <c r="BB30" t="s">
        <v>3027</v>
      </c>
      <c r="BC30" s="120">
        <v>14175</v>
      </c>
      <c r="BE30" s="69">
        <v>94042901</v>
      </c>
      <c r="BF30" s="69" t="s">
        <v>1323</v>
      </c>
      <c r="BG30" s="54">
        <v>13500</v>
      </c>
    </row>
    <row r="31" spans="1:62">
      <c r="A31" s="154" t="s">
        <v>4964</v>
      </c>
      <c r="B31" s="114"/>
      <c r="C31" s="637">
        <f>'8正'!K9</f>
        <v>30000</v>
      </c>
      <c r="E31" s="149"/>
      <c r="F31" s="7" t="s">
        <v>1539</v>
      </c>
      <c r="G31" s="148">
        <v>30000</v>
      </c>
      <c r="I31" s="318" t="s">
        <v>5706</v>
      </c>
      <c r="J31" s="315" t="s">
        <v>5707</v>
      </c>
      <c r="K31" s="319">
        <v>30000</v>
      </c>
      <c r="M31" s="318" t="s">
        <v>4845</v>
      </c>
      <c r="N31" s="603" t="s">
        <v>5725</v>
      </c>
      <c r="O31" s="320">
        <v>0</v>
      </c>
      <c r="P31" s="239"/>
      <c r="Q31" s="318" t="s">
        <v>3933</v>
      </c>
      <c r="R31" s="315" t="s">
        <v>3932</v>
      </c>
      <c r="S31" s="319">
        <v>23700</v>
      </c>
      <c r="U31" s="260" t="s">
        <v>2611</v>
      </c>
      <c r="V31" s="295" t="s">
        <v>21</v>
      </c>
      <c r="W31" s="296">
        <v>63200</v>
      </c>
      <c r="Y31" s="260" t="s">
        <v>3735</v>
      </c>
      <c r="Z31" s="261" t="s">
        <v>2505</v>
      </c>
      <c r="AA31" s="262">
        <v>21200</v>
      </c>
      <c r="AC31" s="260" t="s">
        <v>2503</v>
      </c>
      <c r="AD31" s="261" t="s">
        <v>2505</v>
      </c>
      <c r="AE31" s="262">
        <v>21200</v>
      </c>
      <c r="AG31" s="243" t="s">
        <v>2794</v>
      </c>
      <c r="AH31" s="241" t="s">
        <v>263</v>
      </c>
      <c r="AI31" s="242"/>
      <c r="AK31" s="192"/>
      <c r="AM31" s="131"/>
      <c r="AO31" s="143">
        <v>98113001</v>
      </c>
      <c r="AP31" t="s">
        <v>431</v>
      </c>
      <c r="AQ31" s="190">
        <v>1802</v>
      </c>
      <c r="AS31" s="143">
        <v>97080406</v>
      </c>
      <c r="AT31" t="s">
        <v>370</v>
      </c>
      <c r="AU31" s="124">
        <v>14175</v>
      </c>
      <c r="AW31">
        <v>96122501</v>
      </c>
      <c r="AX31" t="s">
        <v>1520</v>
      </c>
      <c r="AY31" s="145">
        <v>14175</v>
      </c>
      <c r="BA31">
        <v>95122201</v>
      </c>
      <c r="BB31" t="s">
        <v>3028</v>
      </c>
      <c r="BC31" s="120">
        <v>14175</v>
      </c>
      <c r="BE31" s="69">
        <v>94042901</v>
      </c>
      <c r="BF31" s="69" t="s">
        <v>1324</v>
      </c>
      <c r="BG31" s="54">
        <v>13500</v>
      </c>
    </row>
    <row r="32" spans="1:62">
      <c r="A32" s="149"/>
      <c r="B32" s="7" t="s">
        <v>1539</v>
      </c>
      <c r="C32" s="148">
        <v>30000</v>
      </c>
      <c r="E32" s="143"/>
      <c r="F32" s="2"/>
      <c r="G32" s="685">
        <f>G31-G30</f>
        <v>0</v>
      </c>
      <c r="I32" s="318" t="s">
        <v>5706</v>
      </c>
      <c r="J32" s="315" t="s">
        <v>24</v>
      </c>
      <c r="K32" s="319">
        <v>18000</v>
      </c>
      <c r="L32" s="92"/>
      <c r="M32" s="318" t="s">
        <v>4845</v>
      </c>
      <c r="N32" s="603" t="s">
        <v>4969</v>
      </c>
      <c r="O32" s="320">
        <v>9821</v>
      </c>
      <c r="Q32" s="318" t="s">
        <v>3933</v>
      </c>
      <c r="R32" s="315" t="s">
        <v>263</v>
      </c>
      <c r="S32" s="320">
        <v>59200</v>
      </c>
      <c r="U32" s="260" t="s">
        <v>2611</v>
      </c>
      <c r="V32" s="295" t="s">
        <v>24</v>
      </c>
      <c r="W32" s="296">
        <v>23000</v>
      </c>
      <c r="Y32" s="260" t="s">
        <v>3735</v>
      </c>
      <c r="Z32" s="261" t="s">
        <v>263</v>
      </c>
      <c r="AA32" s="242">
        <v>55000</v>
      </c>
      <c r="AC32" s="260" t="s">
        <v>2504</v>
      </c>
      <c r="AD32" s="261" t="s">
        <v>263</v>
      </c>
      <c r="AE32" s="242">
        <v>40000</v>
      </c>
      <c r="AG32" s="243" t="s">
        <v>1399</v>
      </c>
      <c r="AH32" s="241" t="s">
        <v>1398</v>
      </c>
      <c r="AI32" s="242">
        <v>462</v>
      </c>
      <c r="AK32" s="143"/>
      <c r="AM32" s="124"/>
      <c r="AO32" s="143">
        <v>98123110</v>
      </c>
      <c r="AP32" t="s">
        <v>430</v>
      </c>
      <c r="AQ32" s="190">
        <v>1631</v>
      </c>
      <c r="AS32" s="143">
        <v>97080406</v>
      </c>
      <c r="AT32" t="s">
        <v>371</v>
      </c>
      <c r="AU32" s="124">
        <v>14175</v>
      </c>
      <c r="AW32">
        <v>96122501</v>
      </c>
      <c r="AX32" t="s">
        <v>1521</v>
      </c>
      <c r="AY32" s="145">
        <v>14175</v>
      </c>
      <c r="BA32">
        <v>95122201</v>
      </c>
      <c r="BB32" t="s">
        <v>3029</v>
      </c>
      <c r="BC32" s="120">
        <v>14175</v>
      </c>
      <c r="BE32" s="69">
        <v>94081601</v>
      </c>
      <c r="BF32" s="69" t="s">
        <v>1325</v>
      </c>
      <c r="BG32" s="54">
        <v>14175</v>
      </c>
    </row>
    <row r="33" spans="1:59">
      <c r="A33" s="143"/>
      <c r="B33" s="2"/>
      <c r="C33" s="685">
        <f>C32-C31</f>
        <v>0</v>
      </c>
      <c r="E33" s="312" t="s">
        <v>4965</v>
      </c>
      <c r="F33" s="126"/>
      <c r="G33" s="642">
        <f>'7正'!O3</f>
        <v>84890</v>
      </c>
      <c r="I33" s="318" t="s">
        <v>5706</v>
      </c>
      <c r="J33" s="315" t="s">
        <v>4498</v>
      </c>
      <c r="K33" s="319">
        <v>25000</v>
      </c>
      <c r="M33" s="318" t="s">
        <v>4845</v>
      </c>
      <c r="N33" s="603" t="s">
        <v>4970</v>
      </c>
      <c r="O33" s="320">
        <v>20696</v>
      </c>
      <c r="Q33" s="263" t="s">
        <v>4450</v>
      </c>
      <c r="R33" s="244" t="s">
        <v>4476</v>
      </c>
      <c r="S33" s="320">
        <v>3400</v>
      </c>
      <c r="T33" s="239"/>
      <c r="U33" s="260" t="s">
        <v>2611</v>
      </c>
      <c r="V33" s="295" t="s">
        <v>2505</v>
      </c>
      <c r="W33" s="296">
        <v>23700</v>
      </c>
      <c r="Y33" s="263"/>
      <c r="Z33" s="241"/>
      <c r="AA33" s="272"/>
      <c r="AC33" s="263" t="s">
        <v>2627</v>
      </c>
      <c r="AD33" s="241" t="s">
        <v>2506</v>
      </c>
      <c r="AE33" s="242">
        <v>2176</v>
      </c>
      <c r="AG33" s="143"/>
      <c r="AI33" s="159"/>
      <c r="AO33" s="143">
        <v>98123110</v>
      </c>
      <c r="AP33" t="s">
        <v>435</v>
      </c>
      <c r="AQ33" s="189">
        <v>2081</v>
      </c>
      <c r="AS33" s="143">
        <v>97123103</v>
      </c>
      <c r="AT33" t="s">
        <v>372</v>
      </c>
      <c r="AU33" s="124">
        <v>14175</v>
      </c>
      <c r="AW33">
        <v>96122501</v>
      </c>
      <c r="AX33" t="s">
        <v>1522</v>
      </c>
      <c r="AY33" s="145">
        <v>14175</v>
      </c>
      <c r="BA33">
        <v>95122201</v>
      </c>
      <c r="BB33" t="s">
        <v>3030</v>
      </c>
      <c r="BC33" s="120">
        <v>14175</v>
      </c>
      <c r="BE33" s="69">
        <v>94081601</v>
      </c>
      <c r="BF33" s="69" t="s">
        <v>1326</v>
      </c>
      <c r="BG33" s="54">
        <v>14175</v>
      </c>
    </row>
    <row r="34" spans="1:59">
      <c r="A34" s="312" t="s">
        <v>4965</v>
      </c>
      <c r="B34" s="126"/>
      <c r="C34" s="642">
        <f>'8正'!O3</f>
        <v>126486</v>
      </c>
      <c r="E34" s="318" t="s">
        <v>10092</v>
      </c>
      <c r="F34" s="315" t="s">
        <v>21</v>
      </c>
      <c r="G34" s="319">
        <v>62600</v>
      </c>
      <c r="I34" s="318" t="s">
        <v>5706</v>
      </c>
      <c r="J34" s="315" t="s">
        <v>263</v>
      </c>
      <c r="K34" s="320">
        <v>54000</v>
      </c>
      <c r="M34" s="263"/>
      <c r="N34" s="241"/>
      <c r="O34" s="272"/>
      <c r="Q34" s="263" t="s">
        <v>4450</v>
      </c>
      <c r="R34" s="244" t="s">
        <v>4477</v>
      </c>
      <c r="S34" s="320">
        <v>5976</v>
      </c>
      <c r="T34" s="239"/>
      <c r="U34" s="260" t="s">
        <v>2611</v>
      </c>
      <c r="V34" s="295" t="s">
        <v>263</v>
      </c>
      <c r="W34" s="296">
        <v>57000</v>
      </c>
      <c r="X34" s="239"/>
      <c r="Y34" s="156" t="s">
        <v>2445</v>
      </c>
      <c r="Z34" s="126"/>
      <c r="AA34" s="293">
        <f>SUM(AA35:AA37)</f>
        <v>245700</v>
      </c>
      <c r="AC34" s="263" t="s">
        <v>2627</v>
      </c>
      <c r="AD34" s="241" t="s">
        <v>2507</v>
      </c>
      <c r="AE34" s="242">
        <v>5188</v>
      </c>
      <c r="AG34" s="156" t="s">
        <v>2136</v>
      </c>
      <c r="AH34" s="126"/>
      <c r="AI34" s="168">
        <f>SUM(AI35)</f>
        <v>11930</v>
      </c>
      <c r="AO34" s="143">
        <v>98123110</v>
      </c>
      <c r="AP34" t="s">
        <v>434</v>
      </c>
      <c r="AQ34" s="189">
        <v>2025</v>
      </c>
      <c r="AS34" s="143">
        <v>97123103</v>
      </c>
      <c r="AT34" t="s">
        <v>373</v>
      </c>
      <c r="AU34" s="124">
        <v>14175</v>
      </c>
      <c r="AW34">
        <v>96122501</v>
      </c>
      <c r="AX34" t="s">
        <v>1523</v>
      </c>
      <c r="AY34" s="145">
        <v>14175</v>
      </c>
      <c r="BA34">
        <v>95122201</v>
      </c>
      <c r="BB34" t="s">
        <v>3031</v>
      </c>
      <c r="BC34" s="120">
        <v>14175</v>
      </c>
      <c r="BE34" s="69">
        <v>94081601</v>
      </c>
      <c r="BF34" s="69" t="s">
        <v>1327</v>
      </c>
      <c r="BG34" s="54">
        <v>14175</v>
      </c>
    </row>
    <row r="35" spans="1:59">
      <c r="A35" s="318" t="s">
        <v>15228</v>
      </c>
      <c r="B35" s="315" t="s">
        <v>21</v>
      </c>
      <c r="C35" s="319">
        <v>62600</v>
      </c>
      <c r="E35" s="318" t="s">
        <v>10092</v>
      </c>
      <c r="F35" s="315" t="s">
        <v>5707</v>
      </c>
      <c r="G35" s="319">
        <v>40000</v>
      </c>
      <c r="I35" s="260">
        <v>2017</v>
      </c>
      <c r="J35" s="261" t="s">
        <v>10162</v>
      </c>
      <c r="K35" s="262">
        <v>-132200</v>
      </c>
      <c r="M35" s="312" t="s">
        <v>4966</v>
      </c>
      <c r="N35" s="126"/>
      <c r="O35" s="597">
        <f>SUM(O36:O40)</f>
        <v>0</v>
      </c>
      <c r="Q35" s="263" t="s">
        <v>4450</v>
      </c>
      <c r="R35" s="244" t="s">
        <v>4478</v>
      </c>
      <c r="S35" s="320">
        <v>32615</v>
      </c>
      <c r="T35" s="239"/>
      <c r="U35" s="263"/>
      <c r="V35" s="241"/>
      <c r="W35" s="272"/>
      <c r="X35" s="239"/>
      <c r="Y35" s="260">
        <v>2012</v>
      </c>
      <c r="Z35" s="261" t="s">
        <v>467</v>
      </c>
      <c r="AA35" s="262">
        <f>3*20475</f>
        <v>61425</v>
      </c>
      <c r="AC35" s="263"/>
      <c r="AD35" s="241"/>
      <c r="AE35" s="272"/>
      <c r="AG35" s="192" t="s">
        <v>2928</v>
      </c>
      <c r="AH35" t="s">
        <v>2929</v>
      </c>
      <c r="AI35" s="131">
        <v>11930</v>
      </c>
      <c r="AO35" s="143">
        <v>98123110</v>
      </c>
      <c r="AP35" t="s">
        <v>429</v>
      </c>
      <c r="AQ35" s="189">
        <v>1832</v>
      </c>
      <c r="AS35" s="143">
        <v>97123103</v>
      </c>
      <c r="AT35" t="s">
        <v>374</v>
      </c>
      <c r="AU35" s="124">
        <v>14175</v>
      </c>
      <c r="AW35">
        <v>96122501</v>
      </c>
      <c r="AX35" t="s">
        <v>1524</v>
      </c>
      <c r="AY35" s="145">
        <v>14175</v>
      </c>
      <c r="BA35">
        <v>95122201</v>
      </c>
      <c r="BB35" t="s">
        <v>3032</v>
      </c>
      <c r="BC35" s="120">
        <v>14175</v>
      </c>
      <c r="BE35" s="69">
        <v>94081601</v>
      </c>
      <c r="BF35" s="69" t="s">
        <v>1328</v>
      </c>
      <c r="BG35" s="54">
        <v>14175</v>
      </c>
    </row>
    <row r="36" spans="1:59">
      <c r="A36" s="318" t="s">
        <v>15228</v>
      </c>
      <c r="B36" s="315" t="s">
        <v>24</v>
      </c>
      <c r="C36" s="319">
        <v>31000</v>
      </c>
      <c r="D36" s="92"/>
      <c r="E36" s="318" t="s">
        <v>10092</v>
      </c>
      <c r="F36" s="315" t="s">
        <v>24</v>
      </c>
      <c r="G36" s="319">
        <v>18000</v>
      </c>
      <c r="H36" s="92"/>
      <c r="I36" s="318" t="s">
        <v>4845</v>
      </c>
      <c r="J36" s="603" t="s">
        <v>5725</v>
      </c>
      <c r="K36" s="320">
        <v>0</v>
      </c>
      <c r="M36" s="260">
        <v>2015</v>
      </c>
      <c r="N36" s="261" t="s">
        <v>2618</v>
      </c>
      <c r="O36" s="262">
        <f>2*20475</f>
        <v>40950</v>
      </c>
      <c r="Q36" s="318"/>
      <c r="R36" s="315" t="s">
        <v>4459</v>
      </c>
      <c r="S36" s="320">
        <v>50000</v>
      </c>
      <c r="U36" s="156" t="s">
        <v>2445</v>
      </c>
      <c r="V36" s="126"/>
      <c r="W36" s="331">
        <f>SUM(W37:W41)</f>
        <v>192460</v>
      </c>
      <c r="Y36" s="260">
        <v>2012</v>
      </c>
      <c r="Z36" s="261" t="s">
        <v>468</v>
      </c>
      <c r="AA36" s="262">
        <f>3*20475</f>
        <v>61425</v>
      </c>
      <c r="AC36" s="156" t="s">
        <v>2445</v>
      </c>
      <c r="AD36" s="126"/>
      <c r="AE36" s="168">
        <f>SUM(AE37:AE38)</f>
        <v>286650</v>
      </c>
      <c r="AG36" s="192"/>
      <c r="AI36" s="131"/>
      <c r="AO36" s="143">
        <v>98030304</v>
      </c>
      <c r="AP36" t="s">
        <v>2371</v>
      </c>
      <c r="AQ36" s="190">
        <v>1827</v>
      </c>
      <c r="AS36" s="143">
        <v>97123103</v>
      </c>
      <c r="AT36" t="s">
        <v>375</v>
      </c>
      <c r="AU36" s="124">
        <v>14175</v>
      </c>
      <c r="AW36">
        <v>96122501</v>
      </c>
      <c r="AX36" t="s">
        <v>1525</v>
      </c>
      <c r="AY36" s="145">
        <v>14175</v>
      </c>
      <c r="BA36">
        <v>95051201</v>
      </c>
      <c r="BB36" t="s">
        <v>3033</v>
      </c>
      <c r="BC36" s="120">
        <v>14175</v>
      </c>
      <c r="BE36" s="69">
        <v>94081601</v>
      </c>
      <c r="BF36" s="69" t="s">
        <v>1329</v>
      </c>
      <c r="BG36" s="54">
        <v>14175</v>
      </c>
    </row>
    <row r="37" spans="1:59">
      <c r="A37" s="318" t="s">
        <v>15228</v>
      </c>
      <c r="B37" s="315" t="s">
        <v>4498</v>
      </c>
      <c r="C37" s="319">
        <v>27750</v>
      </c>
      <c r="E37" s="318" t="s">
        <v>10092</v>
      </c>
      <c r="F37" s="315" t="s">
        <v>4498</v>
      </c>
      <c r="G37" s="319">
        <v>25000</v>
      </c>
      <c r="I37" s="318" t="s">
        <v>5706</v>
      </c>
      <c r="J37" s="603" t="s">
        <v>4969</v>
      </c>
      <c r="K37" s="320">
        <v>0</v>
      </c>
      <c r="M37" s="260">
        <v>2016</v>
      </c>
      <c r="N37" s="261" t="s">
        <v>1920</v>
      </c>
      <c r="O37" s="262">
        <f>7*20475</f>
        <v>143325</v>
      </c>
      <c r="Q37" s="263"/>
      <c r="R37" s="241"/>
      <c r="S37" s="272"/>
      <c r="U37" s="260">
        <v>2013</v>
      </c>
      <c r="V37" s="261" t="s">
        <v>2618</v>
      </c>
      <c r="W37" s="262">
        <f>2*20475</f>
        <v>40950</v>
      </c>
      <c r="Y37" s="260">
        <v>2013</v>
      </c>
      <c r="Z37" s="261" t="s">
        <v>1987</v>
      </c>
      <c r="AA37" s="262">
        <f>6*20475</f>
        <v>122850</v>
      </c>
      <c r="AC37" s="260">
        <v>2012</v>
      </c>
      <c r="AD37" s="261" t="s">
        <v>1920</v>
      </c>
      <c r="AE37" s="262">
        <f>7*20475</f>
        <v>143325</v>
      </c>
      <c r="AG37" s="143"/>
      <c r="AH37">
        <f>1947100-28500+139400</f>
        <v>2058000</v>
      </c>
      <c r="AI37" s="124"/>
      <c r="AO37" s="143">
        <v>98072203</v>
      </c>
      <c r="AP37" t="s">
        <v>2831</v>
      </c>
      <c r="AQ37" s="190">
        <v>5428</v>
      </c>
      <c r="AS37" s="143">
        <v>97123103</v>
      </c>
      <c r="AT37" t="s">
        <v>376</v>
      </c>
      <c r="AU37" s="124">
        <v>14175</v>
      </c>
      <c r="AW37">
        <v>96122501</v>
      </c>
      <c r="AX37" t="s">
        <v>1526</v>
      </c>
      <c r="AY37" s="145">
        <v>14175</v>
      </c>
      <c r="BA37">
        <v>95051201</v>
      </c>
      <c r="BB37" t="s">
        <v>3034</v>
      </c>
      <c r="BC37" s="120">
        <v>14175</v>
      </c>
      <c r="BE37" s="69">
        <v>94081601</v>
      </c>
      <c r="BF37" s="69" t="s">
        <v>1330</v>
      </c>
      <c r="BG37" s="54">
        <v>14175</v>
      </c>
    </row>
    <row r="38" spans="1:59">
      <c r="A38" s="318" t="s">
        <v>15228</v>
      </c>
      <c r="B38" s="315" t="s">
        <v>263</v>
      </c>
      <c r="C38" s="320">
        <v>58000</v>
      </c>
      <c r="E38" s="318" t="s">
        <v>10092</v>
      </c>
      <c r="F38" s="315" t="s">
        <v>263</v>
      </c>
      <c r="G38" s="320">
        <v>58000</v>
      </c>
      <c r="I38" s="318" t="s">
        <v>5706</v>
      </c>
      <c r="J38" s="603" t="s">
        <v>4970</v>
      </c>
      <c r="K38" s="320">
        <v>22362</v>
      </c>
      <c r="M38" s="260">
        <v>2016</v>
      </c>
      <c r="N38" s="261" t="s">
        <v>1921</v>
      </c>
      <c r="O38" s="262">
        <f>7*20475</f>
        <v>143325</v>
      </c>
      <c r="Q38" s="156" t="s">
        <v>2445</v>
      </c>
      <c r="R38" s="126"/>
      <c r="S38" s="557">
        <f>SUM(S39:S44)</f>
        <v>0</v>
      </c>
      <c r="U38" s="260">
        <v>2014</v>
      </c>
      <c r="V38" s="261" t="s">
        <v>1920</v>
      </c>
      <c r="W38" s="262">
        <f>7*20475</f>
        <v>143325</v>
      </c>
      <c r="Y38" s="260"/>
      <c r="Z38" s="261"/>
      <c r="AA38" s="262"/>
      <c r="AC38" s="260">
        <v>2012</v>
      </c>
      <c r="AD38" s="261" t="s">
        <v>1921</v>
      </c>
      <c r="AE38" s="262">
        <f>7*20475</f>
        <v>143325</v>
      </c>
      <c r="AH38">
        <f>2058000-AH37</f>
        <v>0</v>
      </c>
      <c r="AO38" s="173" t="s">
        <v>2832</v>
      </c>
      <c r="AP38" t="s">
        <v>2370</v>
      </c>
      <c r="AQ38" s="190">
        <v>38972</v>
      </c>
      <c r="AS38" s="143">
        <v>97123103</v>
      </c>
      <c r="AT38" t="s">
        <v>377</v>
      </c>
      <c r="AU38" s="124">
        <v>14175</v>
      </c>
      <c r="AW38">
        <v>96021507</v>
      </c>
      <c r="AX38" t="s">
        <v>1527</v>
      </c>
      <c r="AY38" s="145">
        <v>14175</v>
      </c>
      <c r="BA38">
        <v>95051201</v>
      </c>
      <c r="BB38" t="s">
        <v>3035</v>
      </c>
      <c r="BC38" s="120">
        <v>14175</v>
      </c>
      <c r="BE38" s="69">
        <v>94121306</v>
      </c>
      <c r="BF38" s="69" t="s">
        <v>1331</v>
      </c>
      <c r="BG38" s="54">
        <v>14175</v>
      </c>
    </row>
    <row r="39" spans="1:59">
      <c r="A39" s="318" t="s">
        <v>15228</v>
      </c>
      <c r="B39" s="261" t="s">
        <v>10162</v>
      </c>
      <c r="C39" s="262">
        <v>-132200</v>
      </c>
      <c r="E39" s="318" t="s">
        <v>10092</v>
      </c>
      <c r="F39" s="261" t="s">
        <v>10162</v>
      </c>
      <c r="G39" s="262">
        <v>-132200</v>
      </c>
      <c r="I39" s="263"/>
      <c r="J39" s="241"/>
      <c r="K39" s="272">
        <f>SUM(K30:K38)-K29</f>
        <v>0</v>
      </c>
      <c r="M39" s="260">
        <v>2016</v>
      </c>
      <c r="N39" s="261" t="s">
        <v>4846</v>
      </c>
      <c r="O39" s="262">
        <f>7*16380</f>
        <v>114660</v>
      </c>
      <c r="P39" s="92">
        <f>20534-O42</f>
        <v>-48</v>
      </c>
      <c r="Q39" s="260">
        <v>2014</v>
      </c>
      <c r="R39" s="261" t="s">
        <v>467</v>
      </c>
      <c r="S39" s="262">
        <f>3*20475</f>
        <v>61425</v>
      </c>
      <c r="U39" s="260">
        <v>2014</v>
      </c>
      <c r="V39" s="261" t="s">
        <v>1921</v>
      </c>
      <c r="W39" s="262">
        <f>7*20475</f>
        <v>143325</v>
      </c>
      <c r="Y39" s="156" t="s">
        <v>2136</v>
      </c>
      <c r="Z39" s="126"/>
      <c r="AA39" s="293">
        <f>SUM(AA40)</f>
        <v>15938</v>
      </c>
      <c r="AC39" s="260"/>
      <c r="AD39" s="261"/>
      <c r="AE39" s="262"/>
      <c r="AH39">
        <f>AH38-136400</f>
        <v>-136400</v>
      </c>
      <c r="AO39" s="173" t="s">
        <v>2376</v>
      </c>
      <c r="AP39" s="174" t="s">
        <v>2375</v>
      </c>
      <c r="AQ39" s="190">
        <v>-1499</v>
      </c>
      <c r="AS39" s="143">
        <v>97123103</v>
      </c>
      <c r="AT39" t="s">
        <v>378</v>
      </c>
      <c r="AU39" s="124">
        <v>14175</v>
      </c>
      <c r="AW39">
        <v>96021507</v>
      </c>
      <c r="AX39" t="s">
        <v>1528</v>
      </c>
      <c r="AY39" s="145">
        <v>14175</v>
      </c>
      <c r="BA39">
        <v>95051201</v>
      </c>
      <c r="BB39" t="s">
        <v>3036</v>
      </c>
      <c r="BC39" s="120">
        <v>14175</v>
      </c>
      <c r="BE39" s="69">
        <v>94121306</v>
      </c>
      <c r="BF39" s="69" t="s">
        <v>1332</v>
      </c>
      <c r="BG39" s="54">
        <v>14175</v>
      </c>
    </row>
    <row r="40" spans="1:59">
      <c r="A40" s="318" t="s">
        <v>15228</v>
      </c>
      <c r="B40" s="603" t="s">
        <v>5725</v>
      </c>
      <c r="C40" s="320">
        <v>0</v>
      </c>
      <c r="E40" s="318" t="s">
        <v>10092</v>
      </c>
      <c r="F40" s="603" t="s">
        <v>5725</v>
      </c>
      <c r="G40" s="320">
        <v>0</v>
      </c>
      <c r="I40" s="312" t="s">
        <v>4966</v>
      </c>
      <c r="J40" s="126"/>
      <c r="K40" s="642">
        <f>'6正'!O4</f>
        <v>0</v>
      </c>
      <c r="M40" s="260">
        <v>2016</v>
      </c>
      <c r="N40" s="261" t="s">
        <v>4974</v>
      </c>
      <c r="O40" s="262">
        <v>-442260</v>
      </c>
      <c r="Q40" s="260">
        <v>2014</v>
      </c>
      <c r="R40" s="261" t="s">
        <v>468</v>
      </c>
      <c r="S40" s="262">
        <f>3*20475</f>
        <v>61425</v>
      </c>
      <c r="U40" s="260">
        <v>2014</v>
      </c>
      <c r="V40" s="261" t="s">
        <v>2619</v>
      </c>
      <c r="W40" s="262">
        <f>7*16380</f>
        <v>114660</v>
      </c>
      <c r="Y40" s="192"/>
      <c r="Z40" t="s">
        <v>3758</v>
      </c>
      <c r="AA40" s="131">
        <v>15938</v>
      </c>
      <c r="AC40" s="156" t="s">
        <v>2136</v>
      </c>
      <c r="AD40" s="126"/>
      <c r="AE40" s="168">
        <f>SUM(AE41)</f>
        <v>32868</v>
      </c>
      <c r="AO40" s="143"/>
      <c r="AP40" t="s">
        <v>436</v>
      </c>
      <c r="AQ40" s="190">
        <v>-30000</v>
      </c>
      <c r="AS40" s="143">
        <v>97123104</v>
      </c>
      <c r="AT40" t="s">
        <v>379</v>
      </c>
      <c r="AU40" s="124">
        <v>14175</v>
      </c>
      <c r="AW40">
        <v>96021507</v>
      </c>
      <c r="AX40" t="s">
        <v>1529</v>
      </c>
      <c r="AY40" s="145">
        <v>14175</v>
      </c>
      <c r="BA40">
        <v>95051201</v>
      </c>
      <c r="BB40" t="s">
        <v>3037</v>
      </c>
      <c r="BC40" s="120">
        <v>14175</v>
      </c>
      <c r="BE40" s="69">
        <v>94121201</v>
      </c>
      <c r="BF40" s="69" t="s">
        <v>1333</v>
      </c>
      <c r="BG40" s="54">
        <v>14175</v>
      </c>
    </row>
    <row r="41" spans="1:59">
      <c r="A41" s="318" t="s">
        <v>15228</v>
      </c>
      <c r="B41" s="603" t="s">
        <v>4969</v>
      </c>
      <c r="C41" s="320">
        <v>0</v>
      </c>
      <c r="E41" s="318" t="s">
        <v>10092</v>
      </c>
      <c r="F41" s="603" t="s">
        <v>4969</v>
      </c>
      <c r="G41" s="320">
        <v>0</v>
      </c>
      <c r="I41" s="260">
        <v>2017</v>
      </c>
      <c r="J41" s="261" t="s">
        <v>1987</v>
      </c>
      <c r="K41" s="262">
        <f>6*20475</f>
        <v>122850</v>
      </c>
      <c r="M41" s="260"/>
      <c r="N41" s="261"/>
      <c r="O41" s="262"/>
      <c r="Q41" s="260">
        <v>2014</v>
      </c>
      <c r="R41" s="261" t="s">
        <v>4446</v>
      </c>
      <c r="S41" s="262">
        <f>3*16380</f>
        <v>49140</v>
      </c>
      <c r="U41" s="260">
        <v>2014</v>
      </c>
      <c r="V41" s="261" t="s">
        <v>4974</v>
      </c>
      <c r="W41" s="262">
        <v>-249800</v>
      </c>
      <c r="Y41" s="192"/>
      <c r="AA41" s="131"/>
      <c r="AC41" s="192" t="s">
        <v>2626</v>
      </c>
      <c r="AD41" t="s">
        <v>2509</v>
      </c>
      <c r="AE41" s="131">
        <v>32868</v>
      </c>
      <c r="AO41" s="143">
        <v>98123110</v>
      </c>
      <c r="AP41" t="s">
        <v>428</v>
      </c>
      <c r="AQ41" s="190">
        <v>123400</v>
      </c>
      <c r="AS41" s="143">
        <v>97031101</v>
      </c>
      <c r="AT41" t="s">
        <v>380</v>
      </c>
      <c r="AU41" s="124">
        <v>14175</v>
      </c>
      <c r="AW41">
        <v>96021507</v>
      </c>
      <c r="AX41" t="s">
        <v>1530</v>
      </c>
      <c r="AY41" s="145">
        <v>14175</v>
      </c>
      <c r="BA41">
        <v>95051201</v>
      </c>
      <c r="BB41" t="s">
        <v>3038</v>
      </c>
      <c r="BC41" s="120">
        <v>14175</v>
      </c>
      <c r="BE41" s="69">
        <v>94121201</v>
      </c>
      <c r="BF41" s="69" t="s">
        <v>1334</v>
      </c>
      <c r="BG41" s="54">
        <v>14175</v>
      </c>
    </row>
    <row r="42" spans="1:59">
      <c r="A42" s="318" t="s">
        <v>15228</v>
      </c>
      <c r="B42" s="603" t="s">
        <v>4970</v>
      </c>
      <c r="C42" s="320">
        <v>32760</v>
      </c>
      <c r="E42" s="318" t="s">
        <v>10092</v>
      </c>
      <c r="F42" s="603" t="s">
        <v>15252</v>
      </c>
      <c r="G42" s="320">
        <v>13490</v>
      </c>
      <c r="I42" s="260">
        <v>2016</v>
      </c>
      <c r="J42" s="261" t="s">
        <v>5648</v>
      </c>
      <c r="K42" s="262">
        <f>3*20475</f>
        <v>61425</v>
      </c>
      <c r="M42" s="156" t="s">
        <v>2136</v>
      </c>
      <c r="N42" s="126"/>
      <c r="O42" s="597">
        <f>SUM(O43)</f>
        <v>20582</v>
      </c>
      <c r="Q42" s="260">
        <v>2015</v>
      </c>
      <c r="R42" s="261" t="s">
        <v>4445</v>
      </c>
      <c r="S42" s="262">
        <f>6*20475</f>
        <v>122850</v>
      </c>
      <c r="U42" s="260"/>
      <c r="V42" s="261"/>
      <c r="W42" s="262"/>
      <c r="Y42" s="301"/>
      <c r="AA42" s="124"/>
      <c r="AC42" s="192"/>
      <c r="AE42" s="131"/>
      <c r="AO42" s="143">
        <v>98123110</v>
      </c>
      <c r="AP42" t="s">
        <v>2830</v>
      </c>
      <c r="AQ42" s="191">
        <v>5400</v>
      </c>
      <c r="AS42" s="143">
        <v>97031101</v>
      </c>
      <c r="AT42" t="s">
        <v>381</v>
      </c>
      <c r="AU42" s="124">
        <v>14175</v>
      </c>
      <c r="AW42">
        <v>96021507</v>
      </c>
      <c r="AX42" t="s">
        <v>1531</v>
      </c>
      <c r="AY42" s="145">
        <v>14175</v>
      </c>
      <c r="BA42">
        <v>95081501</v>
      </c>
      <c r="BB42" t="s">
        <v>3039</v>
      </c>
      <c r="BC42" s="120">
        <v>14175</v>
      </c>
      <c r="BE42" s="69">
        <v>94121201</v>
      </c>
      <c r="BF42" s="69" t="s">
        <v>1335</v>
      </c>
      <c r="BG42" s="54">
        <v>14175</v>
      </c>
    </row>
    <row r="43" spans="1:59">
      <c r="A43" s="263"/>
      <c r="B43" s="241"/>
      <c r="C43" s="685">
        <f>SUM(C35:C42)-C34</f>
        <v>-46576</v>
      </c>
      <c r="E43" s="263"/>
      <c r="F43" s="241"/>
      <c r="G43" s="685">
        <f>SUM(G34:G42)-G33</f>
        <v>0</v>
      </c>
      <c r="I43" s="260">
        <v>2016</v>
      </c>
      <c r="J43" s="261" t="s">
        <v>5649</v>
      </c>
      <c r="K43" s="262">
        <f>3*20475</f>
        <v>61425</v>
      </c>
      <c r="L43"/>
      <c r="M43" s="192"/>
      <c r="N43" t="s">
        <v>4972</v>
      </c>
      <c r="O43" s="131">
        <v>20582</v>
      </c>
      <c r="Q43" s="260">
        <v>2015</v>
      </c>
      <c r="R43" s="261" t="s">
        <v>4447</v>
      </c>
      <c r="S43" s="262">
        <f>4*20475</f>
        <v>81900</v>
      </c>
      <c r="U43" s="156" t="s">
        <v>2136</v>
      </c>
      <c r="V43" s="126"/>
      <c r="W43" s="302">
        <f>SUM(W44)</f>
        <v>51801</v>
      </c>
      <c r="Y43" s="2"/>
      <c r="AC43" s="143"/>
      <c r="AE43" s="124"/>
      <c r="AO43" s="143"/>
      <c r="AQ43" s="159"/>
      <c r="AS43" s="143">
        <v>97031101</v>
      </c>
      <c r="AT43" t="s">
        <v>382</v>
      </c>
      <c r="AU43" s="124">
        <v>14175</v>
      </c>
      <c r="AW43">
        <v>96021507</v>
      </c>
      <c r="AX43" t="s">
        <v>2922</v>
      </c>
      <c r="AY43" s="145">
        <v>14175</v>
      </c>
      <c r="BA43">
        <v>95081501</v>
      </c>
      <c r="BB43" t="s">
        <v>3040</v>
      </c>
      <c r="BC43" s="120">
        <v>14175</v>
      </c>
      <c r="BE43" s="69">
        <v>94121201</v>
      </c>
      <c r="BF43" s="69" t="s">
        <v>1336</v>
      </c>
      <c r="BG43" s="54">
        <v>14175</v>
      </c>
    </row>
    <row r="44" spans="1:59">
      <c r="A44" s="312" t="s">
        <v>4966</v>
      </c>
      <c r="B44" s="126"/>
      <c r="C44" s="642">
        <f>'8正'!O4</f>
        <v>335790</v>
      </c>
      <c r="E44" s="312" t="s">
        <v>4966</v>
      </c>
      <c r="F44" s="126"/>
      <c r="G44" s="642">
        <f>'7正'!O4</f>
        <v>0</v>
      </c>
      <c r="I44" s="260">
        <v>2016</v>
      </c>
      <c r="J44" s="261" t="s">
        <v>5650</v>
      </c>
      <c r="K44" s="262">
        <f>3*16380</f>
        <v>49140</v>
      </c>
      <c r="L44" s="2"/>
      <c r="M44" s="192"/>
      <c r="O44" s="131"/>
      <c r="Q44" s="260">
        <v>2015</v>
      </c>
      <c r="R44" s="261" t="s">
        <v>4974</v>
      </c>
      <c r="S44" s="262">
        <f>-376740</f>
        <v>-376740</v>
      </c>
      <c r="U44" s="192"/>
      <c r="V44" t="s">
        <v>2617</v>
      </c>
      <c r="W44" s="131">
        <v>51801</v>
      </c>
      <c r="AA44" s="2"/>
      <c r="AO44" s="156" t="s">
        <v>2372</v>
      </c>
      <c r="AP44" s="126"/>
      <c r="AQ44" s="168">
        <f>SUM(AQ45:AQ46)</f>
        <v>540</v>
      </c>
      <c r="AS44" s="143">
        <v>97031101</v>
      </c>
      <c r="AT44" t="s">
        <v>383</v>
      </c>
      <c r="AU44" s="124">
        <v>14175</v>
      </c>
      <c r="AW44">
        <v>96021507</v>
      </c>
      <c r="AX44" t="s">
        <v>2923</v>
      </c>
      <c r="AY44" s="145">
        <v>14175</v>
      </c>
      <c r="BA44">
        <v>95081501</v>
      </c>
      <c r="BB44" t="s">
        <v>1355</v>
      </c>
      <c r="BC44" s="120">
        <v>14175</v>
      </c>
      <c r="BE44" s="69">
        <v>94121201</v>
      </c>
      <c r="BF44" s="69" t="s">
        <v>1337</v>
      </c>
      <c r="BG44" s="54">
        <v>14175</v>
      </c>
    </row>
    <row r="45" spans="1:59">
      <c r="A45" s="260"/>
      <c r="B45" s="261" t="s">
        <v>15218</v>
      </c>
      <c r="C45" s="262">
        <f>20475*5</f>
        <v>102375</v>
      </c>
      <c r="D45"/>
      <c r="E45" s="260">
        <v>2017</v>
      </c>
      <c r="F45" s="261" t="s">
        <v>10097</v>
      </c>
      <c r="G45" s="262">
        <f>20475*2</f>
        <v>40950</v>
      </c>
      <c r="I45" s="260">
        <v>2017</v>
      </c>
      <c r="J45" s="261" t="s">
        <v>5656</v>
      </c>
      <c r="K45" s="262">
        <f>4*20475</f>
        <v>81900</v>
      </c>
      <c r="L45" s="2"/>
      <c r="M45" s="143"/>
      <c r="O45" s="131"/>
      <c r="Q45" s="260"/>
      <c r="R45" s="261"/>
      <c r="S45" s="262"/>
      <c r="U45" s="192"/>
      <c r="W45" s="131"/>
      <c r="Y45" s="2"/>
      <c r="AE45" s="2"/>
      <c r="AO45" s="143">
        <v>98121402</v>
      </c>
      <c r="AP45" t="s">
        <v>2373</v>
      </c>
      <c r="AQ45" s="124">
        <v>426</v>
      </c>
      <c r="AS45" s="143">
        <v>97052702</v>
      </c>
      <c r="AT45" t="s">
        <v>384</v>
      </c>
      <c r="AU45" s="124">
        <v>11340</v>
      </c>
      <c r="AW45" s="144">
        <v>95041108</v>
      </c>
      <c r="AX45" s="144" t="s">
        <v>3632</v>
      </c>
      <c r="AY45" s="62">
        <v>14175</v>
      </c>
      <c r="BA45">
        <v>95081501</v>
      </c>
      <c r="BB45" t="s">
        <v>1356</v>
      </c>
      <c r="BC45" s="120">
        <v>14175</v>
      </c>
      <c r="BE45" s="72">
        <v>93121002</v>
      </c>
      <c r="BF45" s="72" t="s">
        <v>226</v>
      </c>
      <c r="BG45" s="62">
        <v>8550</v>
      </c>
    </row>
    <row r="46" spans="1:59">
      <c r="A46" s="260"/>
      <c r="B46" s="261" t="s">
        <v>15219</v>
      </c>
      <c r="C46" s="262">
        <f>20475*3</f>
        <v>61425</v>
      </c>
      <c r="E46" s="260">
        <v>2018</v>
      </c>
      <c r="F46" s="261" t="s">
        <v>10098</v>
      </c>
      <c r="G46" s="262">
        <f>20475*7</f>
        <v>143325</v>
      </c>
      <c r="I46" s="260">
        <v>2017</v>
      </c>
      <c r="J46" s="261" t="s">
        <v>5660</v>
      </c>
      <c r="K46" s="262">
        <f>5*20475</f>
        <v>102375</v>
      </c>
      <c r="L46"/>
      <c r="Q46" s="156" t="s">
        <v>2136</v>
      </c>
      <c r="R46" s="126"/>
      <c r="S46" s="557">
        <f>SUM(S47)</f>
        <v>38571</v>
      </c>
      <c r="U46" s="143"/>
      <c r="W46" s="124"/>
      <c r="Y46" s="2"/>
      <c r="AO46" s="143">
        <v>98121402</v>
      </c>
      <c r="AP46" t="s">
        <v>2374</v>
      </c>
      <c r="AQ46" s="124">
        <v>114</v>
      </c>
      <c r="AS46" s="143">
        <v>97052702</v>
      </c>
      <c r="AT46" t="s">
        <v>385</v>
      </c>
      <c r="AU46" s="124">
        <v>11340</v>
      </c>
      <c r="AW46" s="144">
        <v>95041108</v>
      </c>
      <c r="AX46" s="144" t="s">
        <v>3633</v>
      </c>
      <c r="AY46" s="62">
        <v>14175</v>
      </c>
      <c r="BA46">
        <v>95081501</v>
      </c>
      <c r="BB46" t="s">
        <v>1357</v>
      </c>
      <c r="BC46" s="120">
        <v>14175</v>
      </c>
      <c r="BE46" s="72">
        <v>93121002</v>
      </c>
      <c r="BF46" s="72" t="s">
        <v>227</v>
      </c>
      <c r="BG46" s="62">
        <v>8550</v>
      </c>
    </row>
    <row r="47" spans="1:59">
      <c r="A47" s="260"/>
      <c r="B47" s="261" t="s">
        <v>15220</v>
      </c>
      <c r="C47" s="809">
        <f t="shared" ref="C47:C48" si="0">20475*3</f>
        <v>61425</v>
      </c>
      <c r="E47" s="260">
        <v>2018</v>
      </c>
      <c r="F47" s="261" t="s">
        <v>10099</v>
      </c>
      <c r="G47" s="262">
        <f>20475*7</f>
        <v>143325</v>
      </c>
      <c r="H47"/>
      <c r="I47" s="260">
        <v>2017</v>
      </c>
      <c r="J47" s="261" t="s">
        <v>5752</v>
      </c>
      <c r="K47" s="262">
        <v>-479115</v>
      </c>
      <c r="Q47" s="192"/>
      <c r="R47" t="s">
        <v>4464</v>
      </c>
      <c r="S47" s="131">
        <v>38571</v>
      </c>
      <c r="AO47" s="143"/>
      <c r="AQ47" s="124"/>
      <c r="AS47" s="143">
        <v>97052702</v>
      </c>
      <c r="AT47" t="s">
        <v>386</v>
      </c>
      <c r="AU47" s="124">
        <v>11340</v>
      </c>
      <c r="AW47">
        <v>96110501</v>
      </c>
      <c r="AX47" t="s">
        <v>2924</v>
      </c>
      <c r="AY47" s="145">
        <v>15750</v>
      </c>
      <c r="BA47">
        <v>95081501</v>
      </c>
      <c r="BB47" t="s">
        <v>1358</v>
      </c>
      <c r="BC47" s="120">
        <v>14175</v>
      </c>
      <c r="BE47" s="72">
        <v>93121002</v>
      </c>
      <c r="BF47" s="72" t="s">
        <v>228</v>
      </c>
      <c r="BG47" s="62">
        <v>8550</v>
      </c>
    </row>
    <row r="48" spans="1:59">
      <c r="A48" s="260"/>
      <c r="B48" s="261" t="s">
        <v>15221</v>
      </c>
      <c r="C48" s="809">
        <f t="shared" si="0"/>
        <v>61425</v>
      </c>
      <c r="D48"/>
      <c r="E48" s="260">
        <v>2018</v>
      </c>
      <c r="F48" s="261" t="s">
        <v>10100</v>
      </c>
      <c r="G48" s="262">
        <f>16380*7</f>
        <v>114660</v>
      </c>
      <c r="H48" s="2"/>
      <c r="I48" s="260"/>
      <c r="J48" s="261"/>
      <c r="K48" s="646">
        <f>SUM(K41:K47)-K40</f>
        <v>0</v>
      </c>
      <c r="Q48" s="192"/>
      <c r="S48" s="131"/>
      <c r="AO48" t="s">
        <v>427</v>
      </c>
      <c r="AP48">
        <v>25281</v>
      </c>
      <c r="AS48" s="143">
        <v>97052702</v>
      </c>
      <c r="AT48" t="s">
        <v>387</v>
      </c>
      <c r="AU48" s="124">
        <v>11340</v>
      </c>
      <c r="AW48">
        <v>96110501</v>
      </c>
      <c r="AX48" t="s">
        <v>2925</v>
      </c>
      <c r="AY48" s="145">
        <v>15750</v>
      </c>
      <c r="BA48" s="72">
        <v>94040407</v>
      </c>
      <c r="BB48" s="72" t="s">
        <v>1319</v>
      </c>
      <c r="BC48" s="62">
        <v>14175</v>
      </c>
      <c r="BE48" s="69">
        <v>94111802</v>
      </c>
      <c r="BF48" s="69" t="s">
        <v>1338</v>
      </c>
      <c r="BG48" s="54">
        <v>14175</v>
      </c>
    </row>
    <row r="49" spans="1:59">
      <c r="A49" s="260"/>
      <c r="B49" s="261" t="s">
        <v>15222</v>
      </c>
      <c r="C49" s="262">
        <f>16380*3</f>
        <v>49140</v>
      </c>
      <c r="D49" s="2"/>
      <c r="E49" s="260">
        <v>2017</v>
      </c>
      <c r="F49" s="261" t="s">
        <v>10101</v>
      </c>
      <c r="G49" s="262">
        <f>20475*1</f>
        <v>20475</v>
      </c>
      <c r="H49"/>
      <c r="I49" s="156" t="s">
        <v>2136</v>
      </c>
      <c r="J49" s="126"/>
      <c r="K49" s="642">
        <f>'6正'!O6</f>
        <v>37362</v>
      </c>
      <c r="Q49" s="143"/>
      <c r="S49" s="131"/>
      <c r="AO49" t="s">
        <v>426</v>
      </c>
      <c r="AP49">
        <v>42864</v>
      </c>
      <c r="AS49" s="143">
        <v>97052702</v>
      </c>
      <c r="AT49" t="s">
        <v>388</v>
      </c>
      <c r="AU49" s="124">
        <v>11340</v>
      </c>
      <c r="AW49">
        <v>96110501</v>
      </c>
      <c r="AX49" t="s">
        <v>2926</v>
      </c>
      <c r="AY49" s="145">
        <v>15750</v>
      </c>
      <c r="BA49">
        <v>95022401</v>
      </c>
      <c r="BB49" t="s">
        <v>1359</v>
      </c>
      <c r="BC49" s="120">
        <v>14175</v>
      </c>
      <c r="BE49" s="69">
        <v>94111802</v>
      </c>
      <c r="BF49" s="69" t="s">
        <v>1339</v>
      </c>
      <c r="BG49" s="54">
        <v>14175</v>
      </c>
    </row>
    <row r="50" spans="1:59">
      <c r="A50" s="260"/>
      <c r="B50" s="261" t="s">
        <v>5752</v>
      </c>
      <c r="C50" s="262"/>
      <c r="E50" s="260">
        <v>2017</v>
      </c>
      <c r="F50" s="261" t="s">
        <v>5752</v>
      </c>
      <c r="G50" s="262">
        <v>-462735</v>
      </c>
      <c r="I50" s="192"/>
      <c r="J50" t="s">
        <v>5734</v>
      </c>
      <c r="K50" s="131">
        <v>37362</v>
      </c>
      <c r="P50"/>
      <c r="AO50" t="s">
        <v>437</v>
      </c>
      <c r="AP50">
        <v>28395</v>
      </c>
      <c r="AS50" s="143">
        <v>97073003</v>
      </c>
      <c r="AT50" t="s">
        <v>389</v>
      </c>
      <c r="AU50" s="124">
        <v>15120</v>
      </c>
      <c r="AW50">
        <v>96110501</v>
      </c>
      <c r="AX50" t="s">
        <v>2927</v>
      </c>
      <c r="AY50" s="145">
        <v>15750</v>
      </c>
      <c r="BA50">
        <v>95022401</v>
      </c>
      <c r="BB50" t="s">
        <v>1360</v>
      </c>
      <c r="BC50" s="120">
        <v>14175</v>
      </c>
      <c r="BE50" s="69">
        <v>94111802</v>
      </c>
      <c r="BF50" s="69" t="s">
        <v>1340</v>
      </c>
      <c r="BG50" s="54">
        <v>14175</v>
      </c>
    </row>
    <row r="51" spans="1:59">
      <c r="A51" s="260"/>
      <c r="B51" s="261"/>
      <c r="C51" s="685">
        <f>SUM(C45:C50)-C44</f>
        <v>0</v>
      </c>
      <c r="E51" s="260"/>
      <c r="F51" s="261"/>
      <c r="G51" s="685">
        <f>SUM(G45:G50)-G44</f>
        <v>0</v>
      </c>
      <c r="I51" s="192"/>
      <c r="K51" s="131">
        <f>K50-K49</f>
        <v>0</v>
      </c>
      <c r="P51" s="2"/>
      <c r="AO51" t="s">
        <v>438</v>
      </c>
      <c r="AP51">
        <v>1409118</v>
      </c>
      <c r="AS51" s="143">
        <v>97073003</v>
      </c>
      <c r="AT51" t="s">
        <v>390</v>
      </c>
      <c r="AU51" s="124">
        <v>15120</v>
      </c>
      <c r="AW51">
        <v>96110501</v>
      </c>
      <c r="AX51" t="s">
        <v>2796</v>
      </c>
      <c r="AY51" s="145">
        <v>15750</v>
      </c>
      <c r="BA51">
        <v>95022401</v>
      </c>
      <c r="BB51" t="s">
        <v>1361</v>
      </c>
      <c r="BC51" s="120">
        <v>14175</v>
      </c>
      <c r="BE51" s="69">
        <v>94111802</v>
      </c>
      <c r="BF51" s="69" t="s">
        <v>1341</v>
      </c>
      <c r="BG51" s="54">
        <v>14175</v>
      </c>
    </row>
    <row r="52" spans="1:59">
      <c r="A52" s="156" t="s">
        <v>2136</v>
      </c>
      <c r="B52" s="126"/>
      <c r="C52" s="642">
        <f>'8正'!O6</f>
        <v>43064</v>
      </c>
      <c r="E52" s="156" t="s">
        <v>2136</v>
      </c>
      <c r="F52" s="126"/>
      <c r="G52" s="642">
        <f>'7正'!O6</f>
        <v>34335</v>
      </c>
      <c r="I52" s="143"/>
      <c r="K52" s="131"/>
      <c r="P52" s="2"/>
      <c r="AS52" s="143">
        <v>97073003</v>
      </c>
      <c r="AT52" t="s">
        <v>391</v>
      </c>
      <c r="AU52" s="124">
        <v>15120</v>
      </c>
      <c r="AW52">
        <v>96110501</v>
      </c>
      <c r="AX52" t="s">
        <v>2797</v>
      </c>
      <c r="AY52" s="145">
        <v>15750</v>
      </c>
      <c r="BA52">
        <v>95022401</v>
      </c>
      <c r="BB52" t="s">
        <v>1362</v>
      </c>
      <c r="BC52" s="120">
        <v>14175</v>
      </c>
      <c r="BE52" s="69">
        <v>94111802</v>
      </c>
      <c r="BF52" s="69" t="s">
        <v>1342</v>
      </c>
      <c r="BG52" s="54">
        <v>14175</v>
      </c>
    </row>
    <row r="53" spans="1:59">
      <c r="A53" s="192"/>
      <c r="B53" t="s">
        <v>15229</v>
      </c>
      <c r="C53" s="131">
        <v>43064</v>
      </c>
      <c r="E53" s="192"/>
      <c r="F53" t="s">
        <v>10150</v>
      </c>
      <c r="G53" s="131">
        <v>34335</v>
      </c>
      <c r="P53"/>
      <c r="AS53" s="143">
        <v>97073003</v>
      </c>
      <c r="AT53" t="s">
        <v>392</v>
      </c>
      <c r="AU53" s="124">
        <v>15120</v>
      </c>
      <c r="AW53">
        <v>96110501</v>
      </c>
      <c r="AX53" t="s">
        <v>2798</v>
      </c>
      <c r="AY53" s="145">
        <v>15750</v>
      </c>
      <c r="BA53">
        <v>95022401</v>
      </c>
      <c r="BB53" t="s">
        <v>1363</v>
      </c>
      <c r="BC53" s="120">
        <v>14175</v>
      </c>
      <c r="BE53" s="69">
        <v>94111802</v>
      </c>
      <c r="BF53" s="69" t="s">
        <v>1343</v>
      </c>
      <c r="BG53" s="54">
        <v>14175</v>
      </c>
    </row>
    <row r="54" spans="1:59">
      <c r="A54" s="192"/>
      <c r="C54" s="685">
        <f>C53-C52</f>
        <v>0</v>
      </c>
      <c r="E54" s="192"/>
      <c r="G54" s="685">
        <f>G53-G52</f>
        <v>0</v>
      </c>
      <c r="AS54" s="143">
        <v>97073003</v>
      </c>
      <c r="AT54" t="s">
        <v>393</v>
      </c>
      <c r="AU54" s="124">
        <v>15120</v>
      </c>
      <c r="AW54">
        <v>96092701</v>
      </c>
      <c r="AX54" t="s">
        <v>2799</v>
      </c>
      <c r="AY54" s="145">
        <v>14175</v>
      </c>
      <c r="BA54">
        <v>95092801</v>
      </c>
      <c r="BB54" t="s">
        <v>1364</v>
      </c>
      <c r="BC54" s="120">
        <v>14175</v>
      </c>
      <c r="BE54" s="69">
        <v>94111802</v>
      </c>
      <c r="BF54" s="69" t="s">
        <v>1344</v>
      </c>
      <c r="BG54" s="54">
        <v>14175</v>
      </c>
    </row>
    <row r="55" spans="1:59">
      <c r="A55" s="143"/>
      <c r="C55" s="131"/>
      <c r="E55" s="143"/>
      <c r="G55" s="131"/>
      <c r="T55"/>
      <c r="X55"/>
      <c r="Y55" s="69"/>
      <c r="AS55" s="143">
        <v>97073003</v>
      </c>
      <c r="AT55" t="s">
        <v>394</v>
      </c>
      <c r="AU55" s="124">
        <v>15120</v>
      </c>
      <c r="AW55">
        <v>96092701</v>
      </c>
      <c r="AX55" t="s">
        <v>2800</v>
      </c>
      <c r="AY55" s="145">
        <v>14175</v>
      </c>
      <c r="BA55">
        <v>95092801</v>
      </c>
      <c r="BB55" t="s">
        <v>1365</v>
      </c>
      <c r="BC55" s="120">
        <v>14175</v>
      </c>
      <c r="BE55" s="69">
        <v>94040405</v>
      </c>
      <c r="BF55" s="69" t="s">
        <v>1345</v>
      </c>
      <c r="BG55" s="54">
        <v>12000</v>
      </c>
    </row>
    <row r="56" spans="1:59">
      <c r="T56" s="2"/>
      <c r="X56" s="2"/>
      <c r="Y56" s="69"/>
      <c r="Z56" s="308"/>
      <c r="AS56" s="143">
        <v>97111801</v>
      </c>
      <c r="AT56" t="s">
        <v>395</v>
      </c>
      <c r="AU56" s="124">
        <v>14175</v>
      </c>
      <c r="AW56">
        <v>96092701</v>
      </c>
      <c r="AX56" t="s">
        <v>2801</v>
      </c>
      <c r="AY56" s="145">
        <v>14175</v>
      </c>
      <c r="BA56">
        <v>95092801</v>
      </c>
      <c r="BB56" t="s">
        <v>1366</v>
      </c>
      <c r="BC56" s="120">
        <v>14175</v>
      </c>
      <c r="BE56" s="69">
        <v>94040405</v>
      </c>
      <c r="BF56" s="69" t="s">
        <v>1346</v>
      </c>
      <c r="BG56" s="54">
        <v>12000</v>
      </c>
    </row>
    <row r="57" spans="1:59">
      <c r="T57" s="2"/>
      <c r="X57" s="2"/>
      <c r="Y57" s="69"/>
      <c r="AS57" s="143">
        <v>97111801</v>
      </c>
      <c r="AT57" t="s">
        <v>396</v>
      </c>
      <c r="AU57" s="124">
        <v>14175</v>
      </c>
      <c r="AW57">
        <v>96092701</v>
      </c>
      <c r="AX57" t="s">
        <v>2802</v>
      </c>
      <c r="AY57" s="145">
        <v>14175</v>
      </c>
      <c r="BA57">
        <v>95092801</v>
      </c>
      <c r="BB57" t="s">
        <v>1367</v>
      </c>
      <c r="BC57" s="120">
        <v>14175</v>
      </c>
      <c r="BE57" s="69">
        <v>94040405</v>
      </c>
      <c r="BF57" s="69" t="s">
        <v>1347</v>
      </c>
      <c r="BG57" s="54">
        <v>12000</v>
      </c>
    </row>
    <row r="58" spans="1:59">
      <c r="T58"/>
      <c r="X58"/>
      <c r="Y58" s="69"/>
      <c r="AS58" s="143">
        <v>97111801</v>
      </c>
      <c r="AT58" t="s">
        <v>397</v>
      </c>
      <c r="AU58" s="124">
        <v>14175</v>
      </c>
      <c r="AW58">
        <v>96092701</v>
      </c>
      <c r="AX58" t="s">
        <v>2803</v>
      </c>
      <c r="AY58" s="145">
        <v>14175</v>
      </c>
      <c r="BA58">
        <v>95092801</v>
      </c>
      <c r="BB58" t="s">
        <v>1368</v>
      </c>
      <c r="BC58" s="120">
        <v>14175</v>
      </c>
      <c r="BE58" s="69">
        <v>94040405</v>
      </c>
      <c r="BF58" s="69" t="s">
        <v>1348</v>
      </c>
      <c r="BG58" s="54">
        <v>12000</v>
      </c>
    </row>
    <row r="59" spans="1:59">
      <c r="AS59" s="143">
        <v>97111801</v>
      </c>
      <c r="AT59" t="s">
        <v>398</v>
      </c>
      <c r="AU59" s="124">
        <v>14175</v>
      </c>
      <c r="AW59">
        <v>96092701</v>
      </c>
      <c r="AX59" t="s">
        <v>2804</v>
      </c>
      <c r="AY59" s="145">
        <v>14175</v>
      </c>
      <c r="BA59">
        <v>95092801</v>
      </c>
      <c r="BB59" t="s">
        <v>1369</v>
      </c>
      <c r="BC59" s="120">
        <v>14175</v>
      </c>
      <c r="BE59" s="69">
        <v>94040405</v>
      </c>
      <c r="BF59" s="69" t="s">
        <v>1349</v>
      </c>
      <c r="BG59" s="54">
        <v>12000</v>
      </c>
    </row>
    <row r="60" spans="1:59">
      <c r="AS60" s="143">
        <v>97111801</v>
      </c>
      <c r="AT60" t="s">
        <v>399</v>
      </c>
      <c r="AU60" s="124">
        <v>14175</v>
      </c>
      <c r="AW60">
        <v>96092701</v>
      </c>
      <c r="AX60" t="s">
        <v>2805</v>
      </c>
      <c r="AY60" s="145">
        <v>14175</v>
      </c>
      <c r="BA60">
        <v>95092801</v>
      </c>
      <c r="BB60" t="s">
        <v>1370</v>
      </c>
      <c r="BC60" s="120">
        <v>14175</v>
      </c>
      <c r="BE60" s="69">
        <v>94040405</v>
      </c>
      <c r="BF60" s="69" t="s">
        <v>1350</v>
      </c>
      <c r="BG60" s="54">
        <v>12000</v>
      </c>
    </row>
    <row r="61" spans="1:59">
      <c r="AS61" s="143">
        <v>97111801</v>
      </c>
      <c r="AT61" t="s">
        <v>400</v>
      </c>
      <c r="AU61" s="124">
        <v>14175</v>
      </c>
      <c r="AW61">
        <v>96030601</v>
      </c>
      <c r="AX61" t="s">
        <v>2806</v>
      </c>
      <c r="AY61" s="145">
        <v>16500</v>
      </c>
      <c r="BA61">
        <v>95012702</v>
      </c>
      <c r="BB61" t="s">
        <v>1371</v>
      </c>
      <c r="BC61" s="120">
        <v>14175</v>
      </c>
      <c r="BE61" s="69">
        <v>94122704</v>
      </c>
      <c r="BF61" s="69" t="s">
        <v>1351</v>
      </c>
      <c r="BG61" s="54">
        <v>14175</v>
      </c>
    </row>
    <row r="62" spans="1:59">
      <c r="AS62" s="143">
        <v>97111801</v>
      </c>
      <c r="AT62" t="s">
        <v>401</v>
      </c>
      <c r="AU62" s="124">
        <v>14175</v>
      </c>
      <c r="AW62">
        <v>96030601</v>
      </c>
      <c r="AX62" t="s">
        <v>2807</v>
      </c>
      <c r="AY62" s="145">
        <v>16500</v>
      </c>
      <c r="BA62">
        <v>95012702</v>
      </c>
      <c r="BB62" t="s">
        <v>1372</v>
      </c>
      <c r="BC62" s="120">
        <v>14175</v>
      </c>
      <c r="BE62" s="72">
        <v>93062801</v>
      </c>
      <c r="BF62" s="72" t="s">
        <v>229</v>
      </c>
      <c r="BG62" s="62">
        <v>8978</v>
      </c>
    </row>
    <row r="63" spans="1:59">
      <c r="AS63" s="143">
        <v>97051501</v>
      </c>
      <c r="AT63" t="s">
        <v>402</v>
      </c>
      <c r="AU63" s="124">
        <v>14175</v>
      </c>
      <c r="AW63">
        <v>96030601</v>
      </c>
      <c r="AX63" t="s">
        <v>2808</v>
      </c>
      <c r="AY63" s="145">
        <v>16500</v>
      </c>
      <c r="BA63">
        <v>95012702</v>
      </c>
      <c r="BB63" t="s">
        <v>10</v>
      </c>
      <c r="BC63" s="120">
        <v>14175</v>
      </c>
      <c r="BE63" s="72">
        <v>93060801</v>
      </c>
      <c r="BF63" s="72" t="s">
        <v>230</v>
      </c>
      <c r="BG63" s="62">
        <v>13692</v>
      </c>
    </row>
    <row r="64" spans="1:59">
      <c r="AS64" s="158">
        <v>96122501</v>
      </c>
      <c r="AT64" s="144" t="s">
        <v>1524</v>
      </c>
      <c r="AU64" s="153">
        <v>14175</v>
      </c>
      <c r="AW64">
        <v>96030601</v>
      </c>
      <c r="AX64" t="s">
        <v>2809</v>
      </c>
      <c r="AY64" s="145">
        <v>16500</v>
      </c>
      <c r="BA64">
        <v>95012702</v>
      </c>
      <c r="BB64" t="s">
        <v>3611</v>
      </c>
      <c r="BC64" s="120">
        <v>14175</v>
      </c>
      <c r="BE64" s="69">
        <v>94063001</v>
      </c>
      <c r="BF64" s="69" t="s">
        <v>1352</v>
      </c>
      <c r="BG64" s="54">
        <v>14175</v>
      </c>
    </row>
    <row r="65" spans="45:59">
      <c r="AS65" s="158">
        <v>96122501</v>
      </c>
      <c r="AT65" s="144" t="s">
        <v>1525</v>
      </c>
      <c r="AU65" s="153">
        <v>14175</v>
      </c>
      <c r="AW65" s="144">
        <v>95120701</v>
      </c>
      <c r="AX65" s="144" t="s">
        <v>1182</v>
      </c>
      <c r="AY65" s="62">
        <v>12600</v>
      </c>
      <c r="BA65">
        <v>95031510</v>
      </c>
      <c r="BB65" t="s">
        <v>3429</v>
      </c>
      <c r="BC65" s="121">
        <v>14175</v>
      </c>
      <c r="BE65" s="69">
        <v>94063001</v>
      </c>
      <c r="BF65" s="69" t="s">
        <v>1353</v>
      </c>
      <c r="BG65" s="54">
        <v>14175</v>
      </c>
    </row>
    <row r="66" spans="45:59">
      <c r="AS66" s="158">
        <v>96122501</v>
      </c>
      <c r="AT66" s="144" t="s">
        <v>1526</v>
      </c>
      <c r="AU66" s="153">
        <v>14175</v>
      </c>
      <c r="AW66" s="144">
        <v>95120701</v>
      </c>
      <c r="AX66" s="144" t="s">
        <v>1183</v>
      </c>
      <c r="AY66" s="62">
        <v>12600</v>
      </c>
      <c r="BA66">
        <v>95031510</v>
      </c>
      <c r="BB66" t="s">
        <v>3430</v>
      </c>
      <c r="BC66" s="121">
        <v>14175</v>
      </c>
      <c r="BE66" s="69">
        <v>94072901</v>
      </c>
      <c r="BF66" s="69" t="s">
        <v>1354</v>
      </c>
      <c r="BG66" s="54">
        <v>28350</v>
      </c>
    </row>
    <row r="67" spans="45:59">
      <c r="AS67" s="158">
        <v>96021507</v>
      </c>
      <c r="AT67" s="144" t="s">
        <v>403</v>
      </c>
      <c r="AU67" s="153">
        <v>14175</v>
      </c>
      <c r="AW67" s="144">
        <v>95120701</v>
      </c>
      <c r="AX67" s="144" t="s">
        <v>1184</v>
      </c>
      <c r="AY67" s="62">
        <v>12600</v>
      </c>
      <c r="BA67">
        <v>95031510</v>
      </c>
      <c r="BB67" t="s">
        <v>3431</v>
      </c>
      <c r="BC67" s="121">
        <v>14175</v>
      </c>
      <c r="BE67" s="69">
        <v>94072901</v>
      </c>
      <c r="BF67" s="69" t="s">
        <v>2628</v>
      </c>
      <c r="BG67" s="54">
        <v>28350</v>
      </c>
    </row>
    <row r="68" spans="45:59">
      <c r="AS68" s="158">
        <v>96021507</v>
      </c>
      <c r="AT68" s="144" t="s">
        <v>1531</v>
      </c>
      <c r="AU68" s="153">
        <v>14175</v>
      </c>
      <c r="AW68" s="144">
        <v>95120702</v>
      </c>
      <c r="AX68" s="144" t="s">
        <v>1185</v>
      </c>
      <c r="AY68" s="62">
        <v>12600</v>
      </c>
      <c r="BA68">
        <v>95031510</v>
      </c>
      <c r="BB68" t="s">
        <v>3432</v>
      </c>
      <c r="BC68" s="121">
        <v>14175</v>
      </c>
      <c r="BE68" s="69">
        <v>94052501</v>
      </c>
      <c r="BF68" s="69" t="s">
        <v>2629</v>
      </c>
      <c r="BG68" s="54">
        <v>14175</v>
      </c>
    </row>
    <row r="69" spans="45:59">
      <c r="AS69" s="158">
        <v>96021507</v>
      </c>
      <c r="AT69" s="144" t="s">
        <v>2922</v>
      </c>
      <c r="AU69" s="153">
        <v>14175</v>
      </c>
      <c r="AW69" s="144">
        <v>95120702</v>
      </c>
      <c r="AX69" s="144" t="s">
        <v>1186</v>
      </c>
      <c r="AY69" s="62">
        <v>12600</v>
      </c>
      <c r="BA69">
        <v>95021701</v>
      </c>
      <c r="BB69" t="s">
        <v>3612</v>
      </c>
      <c r="BC69" s="120">
        <v>13500</v>
      </c>
      <c r="BE69" s="69">
        <v>94052501</v>
      </c>
      <c r="BF69" s="69" t="s">
        <v>2630</v>
      </c>
      <c r="BG69" s="54">
        <v>14175</v>
      </c>
    </row>
    <row r="70" spans="45:59">
      <c r="AS70" s="158">
        <v>96021507</v>
      </c>
      <c r="AT70" s="144" t="s">
        <v>2923</v>
      </c>
      <c r="AU70" s="153">
        <v>14175</v>
      </c>
      <c r="AW70">
        <v>96111401</v>
      </c>
      <c r="AX70" t="s">
        <v>2810</v>
      </c>
      <c r="AY70" s="145">
        <v>14175</v>
      </c>
      <c r="BA70">
        <v>95021701</v>
      </c>
      <c r="BB70" t="s">
        <v>3613</v>
      </c>
      <c r="BC70" s="120">
        <v>13500</v>
      </c>
      <c r="BE70" s="69">
        <v>94052501</v>
      </c>
      <c r="BF70" s="69" t="s">
        <v>2631</v>
      </c>
      <c r="BG70" s="54">
        <v>14175</v>
      </c>
    </row>
    <row r="71" spans="45:59">
      <c r="AS71" s="143">
        <v>97092204</v>
      </c>
      <c r="AT71" t="s">
        <v>404</v>
      </c>
      <c r="AU71" s="124">
        <v>14175</v>
      </c>
      <c r="AW71">
        <v>96111401</v>
      </c>
      <c r="AX71" t="s">
        <v>2811</v>
      </c>
      <c r="AY71" s="145">
        <v>14175</v>
      </c>
      <c r="BA71">
        <v>95021701</v>
      </c>
      <c r="BB71" t="s">
        <v>3614</v>
      </c>
      <c r="BC71" s="120">
        <v>13500</v>
      </c>
      <c r="BE71" s="69">
        <v>94052501</v>
      </c>
      <c r="BF71" s="69" t="s">
        <v>2632</v>
      </c>
      <c r="BG71" s="54">
        <v>14175</v>
      </c>
    </row>
    <row r="72" spans="45:59">
      <c r="AS72" s="143">
        <v>97092204</v>
      </c>
      <c r="AT72" t="s">
        <v>405</v>
      </c>
      <c r="AU72" s="124">
        <v>14175</v>
      </c>
      <c r="AW72">
        <v>96111401</v>
      </c>
      <c r="AX72" t="s">
        <v>2812</v>
      </c>
      <c r="AY72" s="145">
        <v>14175</v>
      </c>
      <c r="BA72">
        <v>95021701</v>
      </c>
      <c r="BB72" t="s">
        <v>3615</v>
      </c>
      <c r="BC72" s="120">
        <v>13500</v>
      </c>
      <c r="BE72" s="69">
        <v>94052501</v>
      </c>
      <c r="BF72" s="69" t="s">
        <v>2633</v>
      </c>
      <c r="BG72" s="54">
        <v>14175</v>
      </c>
    </row>
    <row r="73" spans="45:59">
      <c r="AS73" s="143">
        <v>97092204</v>
      </c>
      <c r="AT73" t="s">
        <v>406</v>
      </c>
      <c r="AU73" s="124">
        <v>14175</v>
      </c>
      <c r="AW73">
        <v>96111401</v>
      </c>
      <c r="AX73" t="s">
        <v>2813</v>
      </c>
      <c r="AY73" s="145">
        <v>14175</v>
      </c>
      <c r="BA73" s="72">
        <v>94042901</v>
      </c>
      <c r="BB73" s="72" t="s">
        <v>1324</v>
      </c>
      <c r="BC73" s="62">
        <v>13500</v>
      </c>
      <c r="BE73" s="72">
        <v>93052801</v>
      </c>
      <c r="BF73" s="72" t="s">
        <v>231</v>
      </c>
      <c r="BG73" s="62">
        <v>17955</v>
      </c>
    </row>
    <row r="74" spans="45:59">
      <c r="AS74" s="143">
        <v>97092204</v>
      </c>
      <c r="AT74" t="s">
        <v>407</v>
      </c>
      <c r="AU74" s="124">
        <v>14175</v>
      </c>
      <c r="AW74">
        <v>96111401</v>
      </c>
      <c r="AX74" t="s">
        <v>2814</v>
      </c>
      <c r="AY74" s="145">
        <v>14175</v>
      </c>
      <c r="BA74" s="72">
        <v>94081601</v>
      </c>
      <c r="BB74" s="72" t="s">
        <v>1329</v>
      </c>
      <c r="BC74" s="62">
        <v>14175</v>
      </c>
      <c r="BE74" s="72">
        <v>93052801</v>
      </c>
      <c r="BF74" s="72" t="s">
        <v>232</v>
      </c>
      <c r="BG74" s="62">
        <v>17955</v>
      </c>
    </row>
    <row r="75" spans="45:59">
      <c r="AS75" s="143">
        <v>97092204</v>
      </c>
      <c r="AT75" t="s">
        <v>408</v>
      </c>
      <c r="AU75" s="124">
        <v>14175</v>
      </c>
      <c r="AW75">
        <v>96111401</v>
      </c>
      <c r="AX75" t="s">
        <v>2815</v>
      </c>
      <c r="AY75" s="145">
        <v>14175</v>
      </c>
      <c r="BA75" s="72">
        <v>94081601</v>
      </c>
      <c r="BB75" s="72" t="s">
        <v>1330</v>
      </c>
      <c r="BC75" s="62">
        <v>14175</v>
      </c>
      <c r="BE75" s="69">
        <v>94111805</v>
      </c>
      <c r="BF75" s="69" t="s">
        <v>2634</v>
      </c>
      <c r="BG75" s="54">
        <v>14175</v>
      </c>
    </row>
    <row r="76" spans="45:59">
      <c r="AS76" s="143">
        <v>97092204</v>
      </c>
      <c r="AT76" t="s">
        <v>409</v>
      </c>
      <c r="AU76" s="124">
        <v>14175</v>
      </c>
      <c r="AW76">
        <v>96111401</v>
      </c>
      <c r="AX76" t="s">
        <v>2816</v>
      </c>
      <c r="AY76" s="145">
        <v>14175</v>
      </c>
      <c r="BA76" s="72">
        <v>94121201</v>
      </c>
      <c r="BB76" s="72" t="s">
        <v>1335</v>
      </c>
      <c r="BC76" s="62">
        <v>14175</v>
      </c>
      <c r="BE76" s="69">
        <v>94111805</v>
      </c>
      <c r="BF76" s="69" t="s">
        <v>1988</v>
      </c>
      <c r="BG76" s="54">
        <v>14175</v>
      </c>
    </row>
    <row r="77" spans="45:59">
      <c r="AS77" s="143">
        <v>97092205</v>
      </c>
      <c r="AT77" t="s">
        <v>410</v>
      </c>
      <c r="AU77" s="124">
        <v>14175</v>
      </c>
      <c r="AW77">
        <v>96111402</v>
      </c>
      <c r="AX77" t="s">
        <v>2817</v>
      </c>
      <c r="AY77" s="145">
        <v>14175</v>
      </c>
      <c r="BA77" s="72">
        <v>94121201</v>
      </c>
      <c r="BB77" s="72" t="s">
        <v>1336</v>
      </c>
      <c r="BC77" s="62">
        <v>14175</v>
      </c>
      <c r="BE77" s="69">
        <v>94111805</v>
      </c>
      <c r="BF77" s="69" t="s">
        <v>1989</v>
      </c>
      <c r="BG77" s="54">
        <v>14175</v>
      </c>
    </row>
    <row r="78" spans="45:59">
      <c r="AS78" s="158">
        <v>96110501</v>
      </c>
      <c r="AT78" s="144" t="s">
        <v>2796</v>
      </c>
      <c r="AU78" s="153">
        <v>15750</v>
      </c>
      <c r="AW78">
        <v>96092901</v>
      </c>
      <c r="AX78" t="s">
        <v>2818</v>
      </c>
      <c r="AY78" s="145">
        <v>14175</v>
      </c>
      <c r="BA78" s="72">
        <v>94121201</v>
      </c>
      <c r="BB78" s="72" t="s">
        <v>1337</v>
      </c>
      <c r="BC78" s="62">
        <v>14175</v>
      </c>
      <c r="BE78" s="69">
        <v>94111805</v>
      </c>
      <c r="BF78" s="69" t="s">
        <v>1990</v>
      </c>
      <c r="BG78" s="54">
        <v>14175</v>
      </c>
    </row>
    <row r="79" spans="45:59">
      <c r="AS79" s="158">
        <v>96110501</v>
      </c>
      <c r="AT79" s="144" t="s">
        <v>2797</v>
      </c>
      <c r="AU79" s="153">
        <v>15750</v>
      </c>
      <c r="AW79">
        <v>96092901</v>
      </c>
      <c r="AX79" t="s">
        <v>2819</v>
      </c>
      <c r="AY79" s="145">
        <v>14175</v>
      </c>
      <c r="BA79">
        <v>95102301</v>
      </c>
      <c r="BB79" t="s">
        <v>3616</v>
      </c>
      <c r="BC79" s="120">
        <v>14175</v>
      </c>
      <c r="BE79" s="69">
        <v>94111805</v>
      </c>
      <c r="BF79" s="69" t="s">
        <v>1991</v>
      </c>
      <c r="BG79" s="54">
        <v>14175</v>
      </c>
    </row>
    <row r="80" spans="45:59">
      <c r="AS80" s="158">
        <v>96110501</v>
      </c>
      <c r="AT80" s="144" t="s">
        <v>2798</v>
      </c>
      <c r="AU80" s="153">
        <v>15750</v>
      </c>
      <c r="AW80">
        <v>96092901</v>
      </c>
      <c r="AX80" t="s">
        <v>2820</v>
      </c>
      <c r="AY80" s="145">
        <v>14175</v>
      </c>
      <c r="BA80">
        <v>95102301</v>
      </c>
      <c r="BB80" t="s">
        <v>3617</v>
      </c>
      <c r="BC80" s="120">
        <v>14175</v>
      </c>
      <c r="BE80" s="69">
        <v>94111805</v>
      </c>
      <c r="BF80" s="69" t="s">
        <v>1992</v>
      </c>
      <c r="BG80" s="54">
        <v>14175</v>
      </c>
    </row>
    <row r="81" spans="45:59">
      <c r="AS81" s="158">
        <v>96092701</v>
      </c>
      <c r="AT81" s="144" t="s">
        <v>2803</v>
      </c>
      <c r="AU81" s="153">
        <v>14175</v>
      </c>
      <c r="AW81">
        <v>96092901</v>
      </c>
      <c r="AX81" t="s">
        <v>2821</v>
      </c>
      <c r="AY81" s="145">
        <v>14175</v>
      </c>
      <c r="BA81">
        <v>95102301</v>
      </c>
      <c r="BB81" t="s">
        <v>3618</v>
      </c>
      <c r="BC81" s="120">
        <v>14175</v>
      </c>
      <c r="BE81" s="69">
        <v>94111805</v>
      </c>
      <c r="BF81" s="69" t="s">
        <v>1993</v>
      </c>
      <c r="BG81" s="54">
        <v>14175</v>
      </c>
    </row>
    <row r="82" spans="45:59">
      <c r="AS82" s="158">
        <v>96092701</v>
      </c>
      <c r="AT82" s="144" t="s">
        <v>2804</v>
      </c>
      <c r="AU82" s="153">
        <v>14175</v>
      </c>
      <c r="AW82">
        <v>96092901</v>
      </c>
      <c r="AX82" t="s">
        <v>2822</v>
      </c>
      <c r="AY82" s="145">
        <v>14175</v>
      </c>
      <c r="BA82">
        <v>95102301</v>
      </c>
      <c r="BB82" t="s">
        <v>3619</v>
      </c>
      <c r="BC82" s="120">
        <v>14175</v>
      </c>
      <c r="BE82" s="69">
        <v>94061401</v>
      </c>
      <c r="BF82" s="69" t="s">
        <v>1994</v>
      </c>
      <c r="BG82" s="54">
        <v>14175</v>
      </c>
    </row>
    <row r="83" spans="45:59">
      <c r="AS83" s="158">
        <v>96092701</v>
      </c>
      <c r="AT83" s="144" t="s">
        <v>2805</v>
      </c>
      <c r="AU83" s="153">
        <v>14175</v>
      </c>
      <c r="AW83">
        <v>96092901</v>
      </c>
      <c r="AX83" t="s">
        <v>2823</v>
      </c>
      <c r="AY83" s="145">
        <v>14175</v>
      </c>
      <c r="BA83">
        <v>95102301</v>
      </c>
      <c r="BB83" t="s">
        <v>3620</v>
      </c>
      <c r="BC83" s="120">
        <v>14175</v>
      </c>
      <c r="BE83" s="69">
        <v>94061401</v>
      </c>
      <c r="BF83" s="69" t="s">
        <v>1995</v>
      </c>
      <c r="BG83" s="54">
        <v>14175</v>
      </c>
    </row>
    <row r="84" spans="45:59">
      <c r="AS84" s="158">
        <v>95120702</v>
      </c>
      <c r="AT84" s="144" t="s">
        <v>1186</v>
      </c>
      <c r="AU84" s="62">
        <v>12600</v>
      </c>
      <c r="AW84">
        <v>96092901</v>
      </c>
      <c r="AX84" t="s">
        <v>2824</v>
      </c>
      <c r="AY84" s="145">
        <v>14175</v>
      </c>
      <c r="BA84">
        <v>95102301</v>
      </c>
      <c r="BB84" t="s">
        <v>3621</v>
      </c>
      <c r="BC84" s="120">
        <v>14175</v>
      </c>
      <c r="BE84" s="69">
        <v>94061401</v>
      </c>
      <c r="BF84" s="69" t="s">
        <v>1996</v>
      </c>
      <c r="BG84" s="54">
        <v>14175</v>
      </c>
    </row>
    <row r="85" spans="45:59">
      <c r="AS85" s="158">
        <v>96111401</v>
      </c>
      <c r="AT85" s="144" t="s">
        <v>2814</v>
      </c>
      <c r="AU85" s="153">
        <v>14175</v>
      </c>
      <c r="AW85" s="144">
        <v>95071101</v>
      </c>
      <c r="AX85" s="144" t="s">
        <v>1191</v>
      </c>
      <c r="AY85" s="62">
        <v>14175</v>
      </c>
      <c r="BA85">
        <v>95102301</v>
      </c>
      <c r="BB85" t="s">
        <v>3622</v>
      </c>
      <c r="BC85" s="120">
        <v>14175</v>
      </c>
      <c r="BE85" s="69">
        <v>94061401</v>
      </c>
      <c r="BF85" s="69" t="s">
        <v>1997</v>
      </c>
      <c r="BG85" s="54">
        <v>14175</v>
      </c>
    </row>
    <row r="86" spans="45:59">
      <c r="AS86" s="158">
        <v>96111401</v>
      </c>
      <c r="AT86" s="144" t="s">
        <v>2815</v>
      </c>
      <c r="AU86" s="153">
        <v>14175</v>
      </c>
      <c r="AW86" s="144">
        <v>95071101</v>
      </c>
      <c r="AX86" s="144" t="s">
        <v>1192</v>
      </c>
      <c r="AY86" s="62">
        <v>14175</v>
      </c>
      <c r="BA86" s="72">
        <v>94111802</v>
      </c>
      <c r="BB86" s="72" t="s">
        <v>1342</v>
      </c>
      <c r="BC86" s="62">
        <v>14175</v>
      </c>
      <c r="BE86" s="69">
        <v>94061401</v>
      </c>
      <c r="BF86" s="69" t="s">
        <v>1998</v>
      </c>
      <c r="BG86" s="54">
        <v>14175</v>
      </c>
    </row>
    <row r="87" spans="45:59">
      <c r="AS87" s="158">
        <v>96111401</v>
      </c>
      <c r="AT87" s="144" t="s">
        <v>2816</v>
      </c>
      <c r="AU87" s="153">
        <v>14175</v>
      </c>
      <c r="AW87" s="144">
        <v>95042402</v>
      </c>
      <c r="AX87" s="144" t="s">
        <v>1197</v>
      </c>
      <c r="AY87" s="62">
        <v>14175</v>
      </c>
      <c r="BA87" s="72">
        <v>94111802</v>
      </c>
      <c r="BB87" s="72" t="s">
        <v>1343</v>
      </c>
      <c r="BC87" s="62">
        <v>14175</v>
      </c>
      <c r="BE87" s="69">
        <v>94061401</v>
      </c>
      <c r="BF87" s="69" t="s">
        <v>1999</v>
      </c>
      <c r="BG87" s="54">
        <v>14175</v>
      </c>
    </row>
    <row r="88" spans="45:59">
      <c r="AS88" s="158">
        <v>96111402</v>
      </c>
      <c r="AT88" s="144" t="s">
        <v>2817</v>
      </c>
      <c r="AU88" s="153">
        <v>14175</v>
      </c>
      <c r="AW88">
        <v>96032902</v>
      </c>
      <c r="AX88" t="s">
        <v>2825</v>
      </c>
      <c r="AY88" s="145">
        <v>14175</v>
      </c>
      <c r="BA88" s="72">
        <v>94111802</v>
      </c>
      <c r="BB88" s="72" t="s">
        <v>1344</v>
      </c>
      <c r="BC88" s="62">
        <v>14175</v>
      </c>
      <c r="BE88" s="69">
        <v>94040401</v>
      </c>
      <c r="BF88" s="69" t="s">
        <v>2000</v>
      </c>
      <c r="BG88" s="54">
        <v>14175</v>
      </c>
    </row>
    <row r="89" spans="45:59">
      <c r="AS89" s="158">
        <v>96092901</v>
      </c>
      <c r="AT89" s="144" t="s">
        <v>2822</v>
      </c>
      <c r="AU89" s="153">
        <v>14175</v>
      </c>
      <c r="AW89">
        <v>96032902</v>
      </c>
      <c r="AX89" t="s">
        <v>2826</v>
      </c>
      <c r="AY89" s="145">
        <v>14175</v>
      </c>
      <c r="BA89">
        <v>95072101</v>
      </c>
      <c r="BB89" t="s">
        <v>3623</v>
      </c>
      <c r="BC89" s="120">
        <v>14175</v>
      </c>
      <c r="BE89" s="69">
        <v>94040401</v>
      </c>
      <c r="BF89" s="69" t="s">
        <v>2001</v>
      </c>
      <c r="BG89" s="54">
        <v>14175</v>
      </c>
    </row>
    <row r="90" spans="45:59">
      <c r="AS90" s="158">
        <v>96092901</v>
      </c>
      <c r="AT90" s="144" t="s">
        <v>2823</v>
      </c>
      <c r="AU90" s="153">
        <v>14175</v>
      </c>
      <c r="AW90">
        <v>96032902</v>
      </c>
      <c r="AX90" t="s">
        <v>2827</v>
      </c>
      <c r="AY90" s="145">
        <v>14175</v>
      </c>
      <c r="BA90">
        <v>95072101</v>
      </c>
      <c r="BB90" t="s">
        <v>3624</v>
      </c>
      <c r="BC90" s="120">
        <v>14175</v>
      </c>
      <c r="BE90" s="69">
        <v>94040401</v>
      </c>
      <c r="BF90" s="69" t="s">
        <v>2002</v>
      </c>
      <c r="BG90" s="54">
        <v>14175</v>
      </c>
    </row>
    <row r="91" spans="45:59">
      <c r="AS91" s="158">
        <v>96092901</v>
      </c>
      <c r="AT91" s="144" t="s">
        <v>2824</v>
      </c>
      <c r="AU91" s="153">
        <v>14175</v>
      </c>
      <c r="AW91">
        <v>96032902</v>
      </c>
      <c r="AX91" t="s">
        <v>2828</v>
      </c>
      <c r="AY91" s="145">
        <v>14175</v>
      </c>
      <c r="BA91">
        <v>95072101</v>
      </c>
      <c r="BB91" t="s">
        <v>3625</v>
      </c>
      <c r="BC91" s="120">
        <v>14175</v>
      </c>
      <c r="BE91" s="69">
        <v>94040401</v>
      </c>
      <c r="BF91" s="69" t="s">
        <v>2003</v>
      </c>
      <c r="BG91" s="54">
        <v>14175</v>
      </c>
    </row>
    <row r="92" spans="45:59">
      <c r="AS92" s="143">
        <v>97042301</v>
      </c>
      <c r="AT92" t="s">
        <v>582</v>
      </c>
      <c r="AU92" s="124">
        <v>14175</v>
      </c>
      <c r="AW92">
        <v>96032902</v>
      </c>
      <c r="AX92" t="s">
        <v>2829</v>
      </c>
      <c r="AY92" s="145">
        <v>14175</v>
      </c>
      <c r="BA92">
        <v>95072101</v>
      </c>
      <c r="BB92" t="s">
        <v>3626</v>
      </c>
      <c r="BC92" s="120">
        <v>14175</v>
      </c>
      <c r="BE92" s="69">
        <v>94040401</v>
      </c>
      <c r="BF92" s="69" t="s">
        <v>2004</v>
      </c>
      <c r="BG92" s="54">
        <v>14175</v>
      </c>
    </row>
    <row r="93" spans="45:59">
      <c r="AS93" s="143">
        <v>97042301</v>
      </c>
      <c r="AT93" t="s">
        <v>583</v>
      </c>
      <c r="AU93" s="124">
        <v>14175</v>
      </c>
      <c r="AW93">
        <v>96100501</v>
      </c>
      <c r="AX93" t="s">
        <v>2380</v>
      </c>
      <c r="AY93" s="145">
        <v>14175</v>
      </c>
      <c r="BA93">
        <v>95072101</v>
      </c>
      <c r="BB93" t="s">
        <v>3627</v>
      </c>
      <c r="BC93" s="120">
        <v>14175</v>
      </c>
      <c r="BE93" s="69">
        <v>94092001</v>
      </c>
      <c r="BF93" s="69" t="s">
        <v>2005</v>
      </c>
      <c r="BG93" s="54">
        <v>14175</v>
      </c>
    </row>
    <row r="94" spans="45:59">
      <c r="AS94" s="143">
        <v>97042301</v>
      </c>
      <c r="AT94" t="s">
        <v>584</v>
      </c>
      <c r="AU94" s="124">
        <v>14175</v>
      </c>
      <c r="AW94">
        <v>96100501</v>
      </c>
      <c r="AX94" t="s">
        <v>2381</v>
      </c>
      <c r="AY94" s="145">
        <v>14175</v>
      </c>
      <c r="BA94" s="72">
        <v>94040405</v>
      </c>
      <c r="BB94" s="72" t="s">
        <v>1348</v>
      </c>
      <c r="BC94" s="62">
        <v>12000</v>
      </c>
      <c r="BE94" s="69">
        <v>94092001</v>
      </c>
      <c r="BF94" s="69" t="s">
        <v>2006</v>
      </c>
      <c r="BG94" s="54">
        <v>14175</v>
      </c>
    </row>
    <row r="95" spans="45:59">
      <c r="AS95" s="143">
        <v>97042301</v>
      </c>
      <c r="AT95" t="s">
        <v>585</v>
      </c>
      <c r="AU95" s="124">
        <v>14175</v>
      </c>
      <c r="AW95">
        <v>96100501</v>
      </c>
      <c r="AX95" t="s">
        <v>2382</v>
      </c>
      <c r="AY95" s="145">
        <v>14175</v>
      </c>
      <c r="BA95" s="72">
        <v>94040405</v>
      </c>
      <c r="BB95" s="72" t="s">
        <v>1349</v>
      </c>
      <c r="BC95" s="62">
        <v>12000</v>
      </c>
      <c r="BE95" s="69">
        <v>94091301</v>
      </c>
      <c r="BF95" s="69" t="s">
        <v>11</v>
      </c>
      <c r="BG95" s="54">
        <v>14175</v>
      </c>
    </row>
    <row r="96" spans="45:59">
      <c r="AS96" s="143">
        <v>97042302</v>
      </c>
      <c r="AT96" t="s">
        <v>586</v>
      </c>
      <c r="AU96" s="124">
        <v>14175</v>
      </c>
      <c r="AW96">
        <v>96100501</v>
      </c>
      <c r="AX96" t="s">
        <v>2383</v>
      </c>
      <c r="AY96" s="145">
        <v>14175</v>
      </c>
      <c r="BA96" s="72">
        <v>94040405</v>
      </c>
      <c r="BB96" s="72" t="s">
        <v>1350</v>
      </c>
      <c r="BC96" s="62">
        <v>12000</v>
      </c>
      <c r="BE96" s="69">
        <v>94091301</v>
      </c>
      <c r="BF96" s="69" t="s">
        <v>12</v>
      </c>
      <c r="BG96" s="54">
        <v>14175</v>
      </c>
    </row>
    <row r="97" spans="45:59">
      <c r="AS97" s="158">
        <v>96032902</v>
      </c>
      <c r="AT97" s="144" t="s">
        <v>2829</v>
      </c>
      <c r="AU97" s="153">
        <v>14175</v>
      </c>
      <c r="AW97">
        <v>96100501</v>
      </c>
      <c r="AX97" t="s">
        <v>2384</v>
      </c>
      <c r="AY97" s="145">
        <v>14175</v>
      </c>
      <c r="BA97">
        <v>95041108</v>
      </c>
      <c r="BB97" t="s">
        <v>3628</v>
      </c>
      <c r="BC97" s="120">
        <v>14175</v>
      </c>
      <c r="BE97" s="69">
        <v>94091301</v>
      </c>
      <c r="BF97" s="69" t="s">
        <v>13</v>
      </c>
      <c r="BG97" s="54">
        <v>14175</v>
      </c>
    </row>
    <row r="98" spans="45:59">
      <c r="AS98" s="158">
        <v>96100501</v>
      </c>
      <c r="AT98" s="144" t="s">
        <v>2384</v>
      </c>
      <c r="AU98" s="153">
        <v>14175</v>
      </c>
      <c r="AW98">
        <v>96100501</v>
      </c>
      <c r="AX98" t="s">
        <v>1534</v>
      </c>
      <c r="AY98" s="145">
        <v>14175</v>
      </c>
      <c r="BA98">
        <v>95041108</v>
      </c>
      <c r="BB98" t="s">
        <v>3629</v>
      </c>
      <c r="BC98" s="120">
        <v>14175</v>
      </c>
      <c r="BE98" s="69">
        <v>94091301</v>
      </c>
      <c r="BF98" s="69" t="s">
        <v>14</v>
      </c>
      <c r="BG98" s="54">
        <v>14175</v>
      </c>
    </row>
    <row r="99" spans="45:59">
      <c r="AS99" s="158">
        <v>96100501</v>
      </c>
      <c r="AT99" s="144" t="s">
        <v>1534</v>
      </c>
      <c r="AU99" s="153">
        <v>14175</v>
      </c>
      <c r="AW99">
        <v>96100501</v>
      </c>
      <c r="AX99" t="s">
        <v>1535</v>
      </c>
      <c r="AY99" s="145">
        <v>14175</v>
      </c>
      <c r="BA99">
        <v>95041108</v>
      </c>
      <c r="BB99" t="s">
        <v>3630</v>
      </c>
      <c r="BC99" s="120">
        <v>14175</v>
      </c>
      <c r="BE99" s="69">
        <v>94091301</v>
      </c>
      <c r="BF99" s="69" t="s">
        <v>15</v>
      </c>
      <c r="BG99" s="54">
        <v>14175</v>
      </c>
    </row>
    <row r="100" spans="45:59">
      <c r="AS100" s="158">
        <v>96100501</v>
      </c>
      <c r="AT100" s="144" t="s">
        <v>1535</v>
      </c>
      <c r="AU100" s="153">
        <v>14175</v>
      </c>
      <c r="AW100">
        <v>96121301</v>
      </c>
      <c r="AX100" t="s">
        <v>1536</v>
      </c>
      <c r="AY100" s="145">
        <v>14175</v>
      </c>
      <c r="BA100">
        <v>95041108</v>
      </c>
      <c r="BB100" t="s">
        <v>3631</v>
      </c>
      <c r="BC100" s="120">
        <v>14175</v>
      </c>
      <c r="BE100" s="72">
        <v>93092102</v>
      </c>
      <c r="BF100" s="72" t="s">
        <v>233</v>
      </c>
      <c r="BG100" s="62">
        <v>14175</v>
      </c>
    </row>
    <row r="101" spans="45:59">
      <c r="AS101" s="158">
        <v>96121301</v>
      </c>
      <c r="AT101" s="144" t="s">
        <v>1541</v>
      </c>
      <c r="AU101" s="153">
        <v>14175</v>
      </c>
      <c r="AW101">
        <v>96121301</v>
      </c>
      <c r="AX101" t="s">
        <v>1537</v>
      </c>
      <c r="AY101" s="145">
        <v>14175</v>
      </c>
      <c r="BA101">
        <v>95041108</v>
      </c>
      <c r="BB101" t="s">
        <v>3632</v>
      </c>
      <c r="BC101" s="120">
        <v>14175</v>
      </c>
      <c r="BE101" s="72">
        <v>93092102</v>
      </c>
      <c r="BF101" s="72" t="s">
        <v>234</v>
      </c>
      <c r="BG101" s="62">
        <v>14175</v>
      </c>
    </row>
    <row r="102" spans="45:59">
      <c r="AS102" s="158">
        <v>96121301</v>
      </c>
      <c r="AT102" s="144" t="s">
        <v>1542</v>
      </c>
      <c r="AU102" s="153">
        <v>14175</v>
      </c>
      <c r="AW102">
        <v>96121301</v>
      </c>
      <c r="AX102" t="s">
        <v>1538</v>
      </c>
      <c r="AY102" s="145">
        <v>14175</v>
      </c>
      <c r="BA102">
        <v>95041108</v>
      </c>
      <c r="BB102" t="s">
        <v>3633</v>
      </c>
      <c r="BC102" s="120">
        <v>14175</v>
      </c>
      <c r="BE102" s="72">
        <v>93042803</v>
      </c>
      <c r="BF102" s="72" t="s">
        <v>235</v>
      </c>
      <c r="BG102" s="62">
        <v>14175</v>
      </c>
    </row>
    <row r="103" spans="45:59">
      <c r="AS103" s="158">
        <v>96121301</v>
      </c>
      <c r="AT103" s="144" t="s">
        <v>1543</v>
      </c>
      <c r="AU103" s="153">
        <v>14175</v>
      </c>
      <c r="AW103">
        <v>96121301</v>
      </c>
      <c r="AX103" t="s">
        <v>1540</v>
      </c>
      <c r="AY103" s="145">
        <v>14175</v>
      </c>
      <c r="BA103">
        <v>95071401</v>
      </c>
      <c r="BB103" t="s">
        <v>3634</v>
      </c>
      <c r="BC103" s="120">
        <v>14175</v>
      </c>
      <c r="BE103" s="72">
        <v>93112403</v>
      </c>
      <c r="BF103" s="72" t="s">
        <v>236</v>
      </c>
      <c r="BG103" s="62">
        <v>14175</v>
      </c>
    </row>
    <row r="104" spans="45:59">
      <c r="AS104" s="158">
        <v>96123102</v>
      </c>
      <c r="AT104" s="144" t="s">
        <v>1548</v>
      </c>
      <c r="AU104" s="153">
        <v>14175</v>
      </c>
      <c r="AW104">
        <v>96121301</v>
      </c>
      <c r="AX104" t="s">
        <v>1541</v>
      </c>
      <c r="AY104" s="145">
        <v>14175</v>
      </c>
      <c r="BA104">
        <v>95071401</v>
      </c>
      <c r="BB104" t="s">
        <v>3635</v>
      </c>
      <c r="BC104" s="120">
        <v>14175</v>
      </c>
      <c r="BE104" s="72">
        <v>93112403</v>
      </c>
      <c r="BF104" s="72" t="s">
        <v>237</v>
      </c>
      <c r="BG104" s="62">
        <v>14175</v>
      </c>
    </row>
    <row r="105" spans="45:59">
      <c r="AS105" s="158">
        <v>96123102</v>
      </c>
      <c r="AT105" s="144" t="s">
        <v>1549</v>
      </c>
      <c r="AU105" s="153">
        <v>14175</v>
      </c>
      <c r="AW105">
        <v>96121301</v>
      </c>
      <c r="AX105" t="s">
        <v>1542</v>
      </c>
      <c r="AY105" s="145">
        <v>14175</v>
      </c>
      <c r="BA105">
        <v>95022402</v>
      </c>
      <c r="BB105" t="s">
        <v>3636</v>
      </c>
      <c r="BC105" s="120">
        <v>14175</v>
      </c>
      <c r="BE105" s="72">
        <v>93112403</v>
      </c>
      <c r="BF105" s="72" t="s">
        <v>238</v>
      </c>
      <c r="BG105" s="62">
        <v>14175</v>
      </c>
    </row>
    <row r="106" spans="45:59">
      <c r="AS106" s="158">
        <v>96123102</v>
      </c>
      <c r="AT106" s="144" t="s">
        <v>1550</v>
      </c>
      <c r="AU106" s="153">
        <v>14175</v>
      </c>
      <c r="AW106">
        <v>96121301</v>
      </c>
      <c r="AX106" t="s">
        <v>1543</v>
      </c>
      <c r="AY106" s="145">
        <v>14175</v>
      </c>
      <c r="BA106">
        <v>95022402</v>
      </c>
      <c r="BB106" t="s">
        <v>3637</v>
      </c>
      <c r="BC106" s="120">
        <v>14175</v>
      </c>
      <c r="BE106" s="72">
        <v>93090101</v>
      </c>
      <c r="BF106" s="72" t="s">
        <v>239</v>
      </c>
      <c r="BG106" s="62">
        <v>8900</v>
      </c>
    </row>
    <row r="107" spans="45:59">
      <c r="AS107" s="158">
        <v>96123102</v>
      </c>
      <c r="AT107" s="144" t="s">
        <v>1551</v>
      </c>
      <c r="AU107" s="153">
        <v>14175</v>
      </c>
      <c r="AW107">
        <v>96123107</v>
      </c>
      <c r="AX107" t="s">
        <v>1544</v>
      </c>
      <c r="AY107" s="145">
        <v>14175</v>
      </c>
      <c r="BA107">
        <v>95022402</v>
      </c>
      <c r="BB107" t="s">
        <v>3640</v>
      </c>
      <c r="BC107" s="120">
        <v>14175</v>
      </c>
      <c r="BE107" s="72">
        <v>93090101</v>
      </c>
      <c r="BF107" s="72" t="s">
        <v>240</v>
      </c>
      <c r="BG107" s="62">
        <v>9520</v>
      </c>
    </row>
    <row r="108" spans="45:59">
      <c r="AS108" s="143">
        <v>97052305</v>
      </c>
      <c r="AT108" t="s">
        <v>587</v>
      </c>
      <c r="AU108" s="124">
        <v>14175</v>
      </c>
      <c r="AW108">
        <v>96123102</v>
      </c>
      <c r="AX108" t="s">
        <v>1545</v>
      </c>
      <c r="AY108" s="145">
        <v>14175</v>
      </c>
      <c r="BA108">
        <v>95022402</v>
      </c>
      <c r="BB108" t="s">
        <v>3641</v>
      </c>
      <c r="BC108" s="120">
        <v>14175</v>
      </c>
      <c r="BE108" s="72">
        <v>93083101</v>
      </c>
      <c r="BF108" s="72" t="s">
        <v>945</v>
      </c>
      <c r="BG108" s="62">
        <v>12300</v>
      </c>
    </row>
    <row r="109" spans="45:59">
      <c r="AS109" s="143">
        <v>97052305</v>
      </c>
      <c r="AT109" t="s">
        <v>588</v>
      </c>
      <c r="AU109" s="124">
        <v>14175</v>
      </c>
      <c r="AW109">
        <v>96123102</v>
      </c>
      <c r="AX109" t="s">
        <v>1546</v>
      </c>
      <c r="AY109" s="145">
        <v>14175</v>
      </c>
      <c r="BA109">
        <v>95120701</v>
      </c>
      <c r="BB109" t="s">
        <v>3642</v>
      </c>
      <c r="BC109" s="120">
        <v>12600</v>
      </c>
      <c r="BE109" s="72">
        <v>93083101</v>
      </c>
      <c r="BF109" s="72" t="s">
        <v>946</v>
      </c>
      <c r="BG109" s="62">
        <v>12300</v>
      </c>
    </row>
    <row r="110" spans="45:59">
      <c r="AS110" s="143">
        <v>97052305</v>
      </c>
      <c r="AT110" t="s">
        <v>589</v>
      </c>
      <c r="AU110" s="124">
        <v>14175</v>
      </c>
      <c r="AW110">
        <v>96123102</v>
      </c>
      <c r="AX110" t="s">
        <v>1547</v>
      </c>
      <c r="AY110" s="145">
        <v>14175</v>
      </c>
      <c r="BA110">
        <v>95120701</v>
      </c>
      <c r="BB110" t="s">
        <v>3643</v>
      </c>
      <c r="BC110" s="120">
        <v>12600</v>
      </c>
      <c r="BE110" s="69">
        <v>94122206</v>
      </c>
      <c r="BF110" s="69" t="s">
        <v>16</v>
      </c>
      <c r="BG110" s="54">
        <v>14175</v>
      </c>
    </row>
    <row r="111" spans="45:59">
      <c r="AS111" s="143">
        <v>97052305</v>
      </c>
      <c r="AT111" t="s">
        <v>590</v>
      </c>
      <c r="AU111" s="124">
        <v>14175</v>
      </c>
      <c r="AW111">
        <v>96123102</v>
      </c>
      <c r="AX111" t="s">
        <v>1548</v>
      </c>
      <c r="AY111" s="145">
        <v>14175</v>
      </c>
      <c r="BA111">
        <v>95120701</v>
      </c>
      <c r="BB111" t="s">
        <v>3644</v>
      </c>
      <c r="BC111" s="120">
        <v>12600</v>
      </c>
      <c r="BE111" s="72">
        <v>93080601</v>
      </c>
      <c r="BF111" s="72" t="s">
        <v>947</v>
      </c>
      <c r="BG111" s="62">
        <v>8978</v>
      </c>
    </row>
    <row r="112" spans="45:59">
      <c r="AS112" s="143">
        <v>97052306</v>
      </c>
      <c r="AT112" t="s">
        <v>591</v>
      </c>
      <c r="AU112" s="124">
        <v>14175</v>
      </c>
      <c r="AW112">
        <v>96123102</v>
      </c>
      <c r="AX112" t="s">
        <v>1549</v>
      </c>
      <c r="AY112" s="145">
        <v>14175</v>
      </c>
      <c r="BA112">
        <v>95120701</v>
      </c>
      <c r="BB112" t="s">
        <v>1181</v>
      </c>
      <c r="BC112" s="120">
        <v>12600</v>
      </c>
      <c r="BE112" s="72">
        <v>93080601</v>
      </c>
      <c r="BF112" s="72" t="s">
        <v>948</v>
      </c>
      <c r="BG112" s="62">
        <v>8978</v>
      </c>
    </row>
    <row r="113" spans="45:59">
      <c r="AS113" s="143">
        <v>97042401</v>
      </c>
      <c r="AT113" t="s">
        <v>1400</v>
      </c>
      <c r="AU113" s="124">
        <v>14175</v>
      </c>
      <c r="AW113">
        <v>96123102</v>
      </c>
      <c r="AX113" t="s">
        <v>1550</v>
      </c>
      <c r="AY113" s="145">
        <v>14175</v>
      </c>
      <c r="BA113">
        <v>95120701</v>
      </c>
      <c r="BB113" t="s">
        <v>1182</v>
      </c>
      <c r="BC113" s="120">
        <v>12600</v>
      </c>
      <c r="BE113" s="72">
        <v>93080601</v>
      </c>
      <c r="BF113" s="72" t="s">
        <v>949</v>
      </c>
      <c r="BG113" s="62">
        <v>8978</v>
      </c>
    </row>
    <row r="114" spans="45:59">
      <c r="AS114" s="143">
        <v>97042401</v>
      </c>
      <c r="AT114" t="s">
        <v>1401</v>
      </c>
      <c r="AU114" s="124">
        <v>14175</v>
      </c>
      <c r="AW114">
        <v>96123102</v>
      </c>
      <c r="AX114" t="s">
        <v>1551</v>
      </c>
      <c r="AY114" s="145">
        <v>14175</v>
      </c>
      <c r="BA114">
        <v>95120701</v>
      </c>
      <c r="BB114" t="s">
        <v>1183</v>
      </c>
      <c r="BC114" s="120">
        <v>12600</v>
      </c>
      <c r="BE114" s="69">
        <v>94122602</v>
      </c>
      <c r="BF114" s="69" t="s">
        <v>17</v>
      </c>
      <c r="BG114" s="54">
        <v>14175</v>
      </c>
    </row>
    <row r="115" spans="45:59">
      <c r="AS115" s="143">
        <v>97042401</v>
      </c>
      <c r="AT115" t="s">
        <v>1402</v>
      </c>
      <c r="AU115" s="124">
        <v>14175</v>
      </c>
      <c r="AW115" s="144">
        <v>95060103</v>
      </c>
      <c r="AX115" s="144" t="s">
        <v>3439</v>
      </c>
      <c r="AY115" s="63">
        <v>14175</v>
      </c>
      <c r="BA115">
        <v>95120701</v>
      </c>
      <c r="BB115" t="s">
        <v>1184</v>
      </c>
      <c r="BC115" s="120">
        <v>12600</v>
      </c>
      <c r="BE115" s="69">
        <v>94122602</v>
      </c>
      <c r="BF115" s="69" t="s">
        <v>3445</v>
      </c>
      <c r="BG115" s="54">
        <v>14175</v>
      </c>
    </row>
    <row r="116" spans="45:59">
      <c r="AS116" s="143">
        <v>97042401</v>
      </c>
      <c r="AT116" t="s">
        <v>1403</v>
      </c>
      <c r="AU116" s="124">
        <v>14175</v>
      </c>
      <c r="AW116" s="144">
        <v>95060101</v>
      </c>
      <c r="AX116" s="144" t="s">
        <v>1202</v>
      </c>
      <c r="AY116" s="62">
        <v>14175</v>
      </c>
      <c r="BA116">
        <v>95120702</v>
      </c>
      <c r="BB116" t="s">
        <v>1185</v>
      </c>
      <c r="BC116" s="120">
        <v>12600</v>
      </c>
      <c r="BE116" s="69">
        <v>94122203</v>
      </c>
      <c r="BF116" s="69" t="s">
        <v>3446</v>
      </c>
      <c r="BG116" s="54">
        <v>14175</v>
      </c>
    </row>
    <row r="117" spans="45:59">
      <c r="AS117" s="143">
        <v>97042402</v>
      </c>
      <c r="AT117" t="s">
        <v>1404</v>
      </c>
      <c r="AU117" s="124">
        <v>14175</v>
      </c>
      <c r="AW117">
        <v>96021401</v>
      </c>
      <c r="AX117" t="s">
        <v>1552</v>
      </c>
      <c r="AY117" s="145">
        <v>14175</v>
      </c>
      <c r="BA117">
        <v>95120702</v>
      </c>
      <c r="BB117" t="s">
        <v>1186</v>
      </c>
      <c r="BC117" s="120">
        <v>12600</v>
      </c>
      <c r="BE117" s="69">
        <v>94122203</v>
      </c>
      <c r="BF117" s="69" t="s">
        <v>3447</v>
      </c>
      <c r="BG117" s="54">
        <v>14175</v>
      </c>
    </row>
    <row r="118" spans="45:59">
      <c r="AS118" s="158">
        <v>96081701</v>
      </c>
      <c r="AT118" s="144" t="s">
        <v>1557</v>
      </c>
      <c r="AU118" s="153">
        <v>23400</v>
      </c>
      <c r="AW118" s="144">
        <v>95032401</v>
      </c>
      <c r="AX118" s="144" t="s">
        <v>1207</v>
      </c>
      <c r="AY118" s="62">
        <v>14175</v>
      </c>
      <c r="BA118" s="72">
        <v>94111805</v>
      </c>
      <c r="BB118" s="72" t="s">
        <v>1991</v>
      </c>
      <c r="BC118" s="62">
        <v>14175</v>
      </c>
      <c r="BE118" s="69">
        <v>94122203</v>
      </c>
      <c r="BF118" s="69" t="s">
        <v>3448</v>
      </c>
      <c r="BG118" s="54">
        <v>14175</v>
      </c>
    </row>
    <row r="119" spans="45:59">
      <c r="AS119" s="158">
        <v>96081701</v>
      </c>
      <c r="AT119" s="144" t="s">
        <v>1558</v>
      </c>
      <c r="AU119" s="153">
        <v>23400</v>
      </c>
      <c r="AW119">
        <v>96081701</v>
      </c>
      <c r="AX119" t="s">
        <v>1553</v>
      </c>
      <c r="AY119" s="145">
        <v>23400</v>
      </c>
      <c r="BA119" s="72">
        <v>94111805</v>
      </c>
      <c r="BB119" s="72" t="s">
        <v>1992</v>
      </c>
      <c r="BC119" s="62">
        <v>14175</v>
      </c>
      <c r="BE119" s="69">
        <v>94122203</v>
      </c>
      <c r="BF119" s="69" t="s">
        <v>3449</v>
      </c>
      <c r="BG119" s="54">
        <v>14175</v>
      </c>
    </row>
    <row r="120" spans="45:59">
      <c r="AS120" s="143">
        <v>97062605</v>
      </c>
      <c r="AT120" t="s">
        <v>1405</v>
      </c>
      <c r="AU120" s="124">
        <v>15120</v>
      </c>
      <c r="AW120">
        <v>96081701</v>
      </c>
      <c r="AX120" t="s">
        <v>1554</v>
      </c>
      <c r="AY120" s="145">
        <v>23400</v>
      </c>
      <c r="BA120" s="72">
        <v>94111805</v>
      </c>
      <c r="BB120" s="72" t="s">
        <v>1993</v>
      </c>
      <c r="BC120" s="62">
        <v>14175</v>
      </c>
      <c r="BE120" s="69">
        <v>94122203</v>
      </c>
      <c r="BF120" s="69" t="s">
        <v>3450</v>
      </c>
      <c r="BG120" s="54">
        <v>14175</v>
      </c>
    </row>
    <row r="121" spans="45:59">
      <c r="AS121" s="143">
        <v>97062605</v>
      </c>
      <c r="AT121" t="s">
        <v>1406</v>
      </c>
      <c r="AU121" s="124">
        <v>15120</v>
      </c>
      <c r="AW121">
        <v>96081701</v>
      </c>
      <c r="AX121" t="s">
        <v>1555</v>
      </c>
      <c r="AY121" s="145">
        <v>23400</v>
      </c>
      <c r="BA121" s="72">
        <v>94061401</v>
      </c>
      <c r="BB121" s="72" t="s">
        <v>1998</v>
      </c>
      <c r="BC121" s="62">
        <v>14175</v>
      </c>
      <c r="BE121" s="72">
        <v>93050401</v>
      </c>
      <c r="BF121" s="72" t="s">
        <v>950</v>
      </c>
      <c r="BG121" s="62">
        <v>12000</v>
      </c>
    </row>
    <row r="122" spans="45:59">
      <c r="AS122" s="143">
        <v>97062605</v>
      </c>
      <c r="AT122" t="s">
        <v>1407</v>
      </c>
      <c r="AU122" s="124">
        <v>15120</v>
      </c>
      <c r="AW122">
        <v>96081701</v>
      </c>
      <c r="AX122" t="s">
        <v>1556</v>
      </c>
      <c r="AY122" s="145">
        <v>23400</v>
      </c>
      <c r="BA122" s="72">
        <v>94061401</v>
      </c>
      <c r="BB122" s="72" t="s">
        <v>1999</v>
      </c>
      <c r="BC122" s="62">
        <v>14175</v>
      </c>
      <c r="BE122" s="69">
        <v>94012501</v>
      </c>
      <c r="BF122" s="69" t="s">
        <v>3451</v>
      </c>
      <c r="BG122" s="54">
        <v>13500</v>
      </c>
    </row>
    <row r="123" spans="45:59">
      <c r="AS123" s="143">
        <v>97062605</v>
      </c>
      <c r="AT123" t="s">
        <v>1408</v>
      </c>
      <c r="AU123" s="124">
        <v>15120</v>
      </c>
      <c r="AW123">
        <v>96081701</v>
      </c>
      <c r="AX123" t="s">
        <v>1557</v>
      </c>
      <c r="AY123" s="145">
        <v>23400</v>
      </c>
      <c r="BA123" s="72">
        <v>94040401</v>
      </c>
      <c r="BB123" s="72" t="s">
        <v>2004</v>
      </c>
      <c r="BC123" s="62">
        <v>14175</v>
      </c>
      <c r="BE123" s="69">
        <v>94012501</v>
      </c>
      <c r="BF123" s="69" t="s">
        <v>3452</v>
      </c>
      <c r="BG123" s="54">
        <v>13500</v>
      </c>
    </row>
    <row r="124" spans="45:59">
      <c r="AS124" s="143">
        <v>97062605</v>
      </c>
      <c r="AT124" t="s">
        <v>1409</v>
      </c>
      <c r="AU124" s="124">
        <v>15120</v>
      </c>
      <c r="AW124">
        <v>96081701</v>
      </c>
      <c r="AX124" t="s">
        <v>1558</v>
      </c>
      <c r="AY124" s="145">
        <v>23400</v>
      </c>
      <c r="BA124" s="72">
        <v>94091301</v>
      </c>
      <c r="BB124" s="72" t="s">
        <v>13</v>
      </c>
      <c r="BC124" s="62">
        <v>14175</v>
      </c>
      <c r="BE124" s="69">
        <v>94012501</v>
      </c>
      <c r="BF124" s="69" t="s">
        <v>3453</v>
      </c>
      <c r="BG124" s="54">
        <v>13500</v>
      </c>
    </row>
    <row r="125" spans="45:59">
      <c r="AS125" s="143">
        <v>97062606</v>
      </c>
      <c r="AT125" t="s">
        <v>1410</v>
      </c>
      <c r="AU125" s="124">
        <v>15120</v>
      </c>
      <c r="AW125" s="144">
        <v>95090401</v>
      </c>
      <c r="AX125" s="144" t="s">
        <v>1212</v>
      </c>
      <c r="AY125" s="62">
        <v>14175</v>
      </c>
      <c r="BA125" s="72">
        <v>94091301</v>
      </c>
      <c r="BB125" s="72" t="s">
        <v>14</v>
      </c>
      <c r="BC125" s="62">
        <v>14175</v>
      </c>
      <c r="BE125" s="69">
        <v>94012501</v>
      </c>
      <c r="BF125" s="69" t="s">
        <v>3454</v>
      </c>
      <c r="BG125" s="54">
        <v>13500</v>
      </c>
    </row>
    <row r="126" spans="45:59">
      <c r="AS126" s="143">
        <v>97050601</v>
      </c>
      <c r="AT126" t="s">
        <v>1411</v>
      </c>
      <c r="AU126" s="124">
        <v>14175</v>
      </c>
      <c r="AW126" s="144">
        <v>95090401</v>
      </c>
      <c r="AX126" s="144" t="s">
        <v>1213</v>
      </c>
      <c r="AY126" s="62">
        <v>14175</v>
      </c>
      <c r="BA126" s="72">
        <v>94091301</v>
      </c>
      <c r="BB126" s="72" t="s">
        <v>15</v>
      </c>
      <c r="BC126" s="62">
        <v>14175</v>
      </c>
      <c r="BE126" s="69">
        <v>94111813</v>
      </c>
      <c r="BF126" s="69" t="s">
        <v>3455</v>
      </c>
      <c r="BG126" s="54">
        <v>48000</v>
      </c>
    </row>
    <row r="127" spans="45:59">
      <c r="AS127" s="143">
        <v>97050601</v>
      </c>
      <c r="AT127" t="s">
        <v>1412</v>
      </c>
      <c r="AU127" s="124">
        <v>14175</v>
      </c>
      <c r="AW127" s="144">
        <v>95051601</v>
      </c>
      <c r="AX127" s="144" t="s">
        <v>971</v>
      </c>
      <c r="AY127" s="62">
        <v>14175</v>
      </c>
      <c r="BA127">
        <v>95071101</v>
      </c>
      <c r="BB127" t="s">
        <v>1187</v>
      </c>
      <c r="BC127" s="120">
        <v>14175</v>
      </c>
      <c r="BE127" s="69">
        <v>94120501</v>
      </c>
      <c r="BF127" s="69" t="s">
        <v>3456</v>
      </c>
      <c r="BG127" s="54">
        <v>28350</v>
      </c>
    </row>
    <row r="128" spans="45:59">
      <c r="AS128" s="143">
        <v>97050601</v>
      </c>
      <c r="AT128" t="s">
        <v>1413</v>
      </c>
      <c r="AU128" s="124">
        <v>14175</v>
      </c>
      <c r="AW128" s="144">
        <v>95052501</v>
      </c>
      <c r="AX128" s="144" t="s">
        <v>976</v>
      </c>
      <c r="AY128" s="62">
        <v>14175</v>
      </c>
      <c r="BA128">
        <v>95071101</v>
      </c>
      <c r="BB128" t="s">
        <v>1188</v>
      </c>
      <c r="BC128" s="120">
        <v>14175</v>
      </c>
      <c r="BE128" s="69">
        <v>94120501</v>
      </c>
      <c r="BF128" s="69" t="s">
        <v>3457</v>
      </c>
      <c r="BG128" s="54">
        <v>28350</v>
      </c>
    </row>
    <row r="129" spans="45:59">
      <c r="AS129" s="143">
        <v>97050601</v>
      </c>
      <c r="AT129" t="s">
        <v>1414</v>
      </c>
      <c r="AU129" s="124">
        <v>14175</v>
      </c>
      <c r="AW129" s="144">
        <v>95050401</v>
      </c>
      <c r="AX129" s="144" t="s">
        <v>981</v>
      </c>
      <c r="AY129" s="62">
        <v>14175</v>
      </c>
      <c r="BA129">
        <v>95071101</v>
      </c>
      <c r="BB129" t="s">
        <v>1189</v>
      </c>
      <c r="BC129" s="120">
        <v>14175</v>
      </c>
      <c r="BE129" s="69">
        <v>94120501</v>
      </c>
      <c r="BF129" s="69" t="s">
        <v>3458</v>
      </c>
      <c r="BG129" s="54">
        <v>28350</v>
      </c>
    </row>
    <row r="130" spans="45:59">
      <c r="AS130" s="143">
        <v>97050601</v>
      </c>
      <c r="AT130" t="s">
        <v>1415</v>
      </c>
      <c r="AU130" s="124">
        <v>14175</v>
      </c>
      <c r="AW130" s="144">
        <v>95071201</v>
      </c>
      <c r="AX130" s="144" t="s">
        <v>990</v>
      </c>
      <c r="AY130" s="62">
        <v>14175</v>
      </c>
      <c r="BA130">
        <v>95071101</v>
      </c>
      <c r="BB130" t="s">
        <v>1190</v>
      </c>
      <c r="BC130" s="120">
        <v>14175</v>
      </c>
      <c r="BE130" s="72">
        <v>93071902</v>
      </c>
      <c r="BF130" s="72" t="s">
        <v>951</v>
      </c>
      <c r="BG130" s="62">
        <v>14175</v>
      </c>
    </row>
    <row r="131" spans="45:59">
      <c r="AS131" s="143">
        <v>97061701</v>
      </c>
      <c r="AT131" t="s">
        <v>1416</v>
      </c>
      <c r="AU131" s="124">
        <v>15120</v>
      </c>
      <c r="AW131" s="144">
        <v>95071201</v>
      </c>
      <c r="AX131" s="144" t="s">
        <v>991</v>
      </c>
      <c r="AY131" s="62">
        <v>14175</v>
      </c>
      <c r="BA131">
        <v>95071101</v>
      </c>
      <c r="BB131" t="s">
        <v>1191</v>
      </c>
      <c r="BC131" s="120">
        <v>14175</v>
      </c>
      <c r="BE131" s="72">
        <v>93071902</v>
      </c>
      <c r="BF131" s="72" t="s">
        <v>952</v>
      </c>
      <c r="BG131" s="62">
        <v>14175</v>
      </c>
    </row>
    <row r="132" spans="45:59">
      <c r="AS132" s="143">
        <v>97061701</v>
      </c>
      <c r="AT132" t="s">
        <v>1417</v>
      </c>
      <c r="AU132" s="124">
        <v>15120</v>
      </c>
      <c r="AW132">
        <v>96060601</v>
      </c>
      <c r="AX132" t="s">
        <v>1559</v>
      </c>
      <c r="AY132" s="145">
        <v>14175</v>
      </c>
      <c r="BA132">
        <v>95071101</v>
      </c>
      <c r="BB132" t="s">
        <v>1192</v>
      </c>
      <c r="BC132" s="120">
        <v>14175</v>
      </c>
      <c r="BE132" s="72">
        <v>93042003</v>
      </c>
      <c r="BF132" s="72" t="s">
        <v>953</v>
      </c>
      <c r="BG132" s="62">
        <v>4500</v>
      </c>
    </row>
    <row r="133" spans="45:59">
      <c r="AS133" s="143">
        <v>97061701</v>
      </c>
      <c r="AT133" t="s">
        <v>1418</v>
      </c>
      <c r="AU133" s="124">
        <v>15120</v>
      </c>
      <c r="AW133">
        <v>96060601</v>
      </c>
      <c r="AX133" t="s">
        <v>1560</v>
      </c>
      <c r="AY133" s="145">
        <v>14175</v>
      </c>
      <c r="BA133">
        <v>95042402</v>
      </c>
      <c r="BB133" t="s">
        <v>1193</v>
      </c>
      <c r="BC133" s="120">
        <v>14175</v>
      </c>
      <c r="BE133" s="72">
        <v>93042003</v>
      </c>
      <c r="BF133" s="72" t="s">
        <v>954</v>
      </c>
      <c r="BG133" s="62">
        <v>4500</v>
      </c>
    </row>
    <row r="134" spans="45:59">
      <c r="AS134" s="143">
        <v>97061701</v>
      </c>
      <c r="AT134" t="s">
        <v>1419</v>
      </c>
      <c r="AU134" s="124">
        <v>15120</v>
      </c>
      <c r="AW134">
        <v>96060601</v>
      </c>
      <c r="AX134" t="s">
        <v>1561</v>
      </c>
      <c r="AY134" s="145">
        <v>14175</v>
      </c>
      <c r="BA134">
        <v>95042402</v>
      </c>
      <c r="BB134" t="s">
        <v>1194</v>
      </c>
      <c r="BC134" s="120">
        <v>14175</v>
      </c>
      <c r="BE134" s="72">
        <v>93042004</v>
      </c>
      <c r="BF134" s="72" t="s">
        <v>955</v>
      </c>
      <c r="BG134" s="62">
        <v>4500</v>
      </c>
    </row>
    <row r="135" spans="45:59">
      <c r="AS135" s="143">
        <v>97061701</v>
      </c>
      <c r="AT135" t="s">
        <v>1420</v>
      </c>
      <c r="AU135" s="124">
        <v>15120</v>
      </c>
      <c r="AW135">
        <v>96060601</v>
      </c>
      <c r="AX135" t="s">
        <v>1562</v>
      </c>
      <c r="AY135" s="145">
        <v>14175</v>
      </c>
      <c r="BA135">
        <v>95042402</v>
      </c>
      <c r="BB135" t="s">
        <v>1195</v>
      </c>
      <c r="BC135" s="120">
        <v>14175</v>
      </c>
      <c r="BE135" s="69">
        <v>94111801</v>
      </c>
      <c r="BF135" s="69" t="s">
        <v>3459</v>
      </c>
      <c r="BG135" s="54">
        <v>14175</v>
      </c>
    </row>
    <row r="136" spans="45:59">
      <c r="AS136" s="143">
        <v>97081305</v>
      </c>
      <c r="AT136" t="s">
        <v>1421</v>
      </c>
      <c r="AU136" s="124">
        <v>14175</v>
      </c>
      <c r="AW136">
        <v>96060601</v>
      </c>
      <c r="AX136" t="s">
        <v>1563</v>
      </c>
      <c r="AY136" s="145">
        <v>14175</v>
      </c>
      <c r="BA136">
        <v>95042402</v>
      </c>
      <c r="BB136" t="s">
        <v>1196</v>
      </c>
      <c r="BC136" s="120">
        <v>14175</v>
      </c>
      <c r="BE136" s="69">
        <v>94111801</v>
      </c>
      <c r="BF136" s="69" t="s">
        <v>3460</v>
      </c>
      <c r="BG136" s="54">
        <v>14175</v>
      </c>
    </row>
    <row r="137" spans="45:59">
      <c r="AS137" s="143">
        <v>97081305</v>
      </c>
      <c r="AT137" t="s">
        <v>1422</v>
      </c>
      <c r="AU137" s="124">
        <v>14175</v>
      </c>
      <c r="AW137" s="144">
        <v>95102701</v>
      </c>
      <c r="AX137" s="144" t="s">
        <v>992</v>
      </c>
      <c r="AY137" s="62">
        <v>37800</v>
      </c>
      <c r="BA137">
        <v>95042402</v>
      </c>
      <c r="BB137" t="s">
        <v>1197</v>
      </c>
      <c r="BC137" s="120">
        <v>14175</v>
      </c>
      <c r="BE137" s="69">
        <v>94111801</v>
      </c>
      <c r="BF137" s="69" t="s">
        <v>3461</v>
      </c>
      <c r="BG137" s="54">
        <v>14175</v>
      </c>
    </row>
    <row r="138" spans="45:59">
      <c r="AS138" s="143">
        <v>97081305</v>
      </c>
      <c r="AT138" t="s">
        <v>1423</v>
      </c>
      <c r="AU138" s="124">
        <v>14175</v>
      </c>
      <c r="AW138" s="144">
        <v>95102701</v>
      </c>
      <c r="AX138" s="144" t="s">
        <v>993</v>
      </c>
      <c r="AY138" s="62">
        <v>37800</v>
      </c>
      <c r="BA138" s="72">
        <v>94122203</v>
      </c>
      <c r="BB138" s="72" t="s">
        <v>3448</v>
      </c>
      <c r="BC138" s="62">
        <v>14175</v>
      </c>
      <c r="BE138" s="69">
        <v>94111801</v>
      </c>
      <c r="BF138" s="69" t="s">
        <v>3462</v>
      </c>
      <c r="BG138" s="54">
        <v>14175</v>
      </c>
    </row>
    <row r="139" spans="45:59">
      <c r="AS139" s="143">
        <v>97081305</v>
      </c>
      <c r="AT139" t="s">
        <v>1424</v>
      </c>
      <c r="AU139" s="124">
        <v>14175</v>
      </c>
      <c r="AW139" s="144">
        <v>95102701</v>
      </c>
      <c r="AX139" s="144" t="s">
        <v>994</v>
      </c>
      <c r="AY139" s="62">
        <v>37800</v>
      </c>
      <c r="BA139" s="72">
        <v>94122203</v>
      </c>
      <c r="BB139" s="72" t="s">
        <v>3449</v>
      </c>
      <c r="BC139" s="62">
        <v>14175</v>
      </c>
      <c r="BE139" s="69">
        <v>94111801</v>
      </c>
      <c r="BF139" s="69" t="s">
        <v>3463</v>
      </c>
      <c r="BG139" s="54">
        <v>14175</v>
      </c>
    </row>
    <row r="140" spans="45:59">
      <c r="AS140" s="143">
        <v>97081305</v>
      </c>
      <c r="AT140" t="s">
        <v>1425</v>
      </c>
      <c r="AU140" s="124">
        <v>14175</v>
      </c>
      <c r="AW140">
        <v>96080301</v>
      </c>
      <c r="AX140" t="s">
        <v>1564</v>
      </c>
      <c r="AY140" s="145">
        <v>14175</v>
      </c>
      <c r="BA140" s="72">
        <v>94122203</v>
      </c>
      <c r="BB140" s="72" t="s">
        <v>3450</v>
      </c>
      <c r="BC140" s="62">
        <v>14175</v>
      </c>
      <c r="BE140" s="69">
        <v>94111801</v>
      </c>
      <c r="BF140" s="69" t="s">
        <v>3464</v>
      </c>
      <c r="BG140" s="54">
        <v>14175</v>
      </c>
    </row>
    <row r="141" spans="45:59">
      <c r="AS141" s="143">
        <v>97081306</v>
      </c>
      <c r="AT141" t="s">
        <v>1426</v>
      </c>
      <c r="AU141" s="124">
        <v>14175</v>
      </c>
      <c r="AW141">
        <v>96080301</v>
      </c>
      <c r="AX141" t="s">
        <v>1565</v>
      </c>
      <c r="AY141" s="145">
        <v>14175</v>
      </c>
      <c r="BA141">
        <v>95060101</v>
      </c>
      <c r="BB141" t="s">
        <v>1198</v>
      </c>
      <c r="BC141" s="120">
        <v>14175</v>
      </c>
      <c r="BE141" s="69">
        <v>94111801</v>
      </c>
      <c r="BF141" s="69" t="s">
        <v>3465</v>
      </c>
      <c r="BG141" s="54">
        <v>14175</v>
      </c>
    </row>
    <row r="142" spans="45:59">
      <c r="AS142" s="158">
        <v>96060601</v>
      </c>
      <c r="AT142" s="144" t="s">
        <v>1563</v>
      </c>
      <c r="AU142" s="153">
        <v>14175</v>
      </c>
      <c r="AW142">
        <v>96080301</v>
      </c>
      <c r="AX142" t="s">
        <v>1566</v>
      </c>
      <c r="AY142" s="145">
        <v>14175</v>
      </c>
      <c r="BA142">
        <v>95060101</v>
      </c>
      <c r="BB142" t="s">
        <v>1199</v>
      </c>
      <c r="BC142" s="120">
        <v>14175</v>
      </c>
      <c r="BE142" s="72">
        <v>93090902</v>
      </c>
      <c r="BF142" s="72" t="s">
        <v>956</v>
      </c>
      <c r="BG142" s="62">
        <v>8979</v>
      </c>
    </row>
    <row r="143" spans="45:59">
      <c r="AS143" s="143">
        <v>97052703</v>
      </c>
      <c r="AT143" t="s">
        <v>1427</v>
      </c>
      <c r="AU143" s="124">
        <v>13230</v>
      </c>
      <c r="AW143">
        <v>96080301</v>
      </c>
      <c r="AX143" t="s">
        <v>1567</v>
      </c>
      <c r="AY143" s="145">
        <v>14175</v>
      </c>
      <c r="BA143">
        <v>95060101</v>
      </c>
      <c r="BB143" t="s">
        <v>1200</v>
      </c>
      <c r="BC143" s="120">
        <v>14175</v>
      </c>
      <c r="BE143" s="72">
        <v>93090902</v>
      </c>
      <c r="BF143" s="72" t="s">
        <v>957</v>
      </c>
      <c r="BG143" s="62">
        <v>8967</v>
      </c>
    </row>
    <row r="144" spans="45:59">
      <c r="AS144" s="143">
        <v>97052703</v>
      </c>
      <c r="AT144" t="s">
        <v>1428</v>
      </c>
      <c r="AU144" s="124">
        <v>13230</v>
      </c>
      <c r="AW144">
        <v>96080301</v>
      </c>
      <c r="AX144" t="s">
        <v>1568</v>
      </c>
      <c r="AY144" s="145">
        <v>14175</v>
      </c>
      <c r="BA144">
        <v>95060101</v>
      </c>
      <c r="BB144" t="s">
        <v>1201</v>
      </c>
      <c r="BC144" s="120">
        <v>14175</v>
      </c>
      <c r="BE144" s="69">
        <v>94121606</v>
      </c>
      <c r="BF144" s="69" t="s">
        <v>3466</v>
      </c>
      <c r="BG144" s="54">
        <v>4725</v>
      </c>
    </row>
    <row r="145" spans="45:59">
      <c r="AS145" s="143">
        <v>97052703</v>
      </c>
      <c r="AT145" t="s">
        <v>1429</v>
      </c>
      <c r="AU145" s="124">
        <v>13230</v>
      </c>
      <c r="AW145">
        <v>96080301</v>
      </c>
      <c r="AX145" t="s">
        <v>1569</v>
      </c>
      <c r="AY145" s="145">
        <v>14175</v>
      </c>
      <c r="BA145">
        <v>95060101</v>
      </c>
      <c r="BB145" t="s">
        <v>1202</v>
      </c>
      <c r="BC145" s="120">
        <v>14175</v>
      </c>
      <c r="BE145" s="69">
        <v>94121606</v>
      </c>
      <c r="BF145" s="69" t="s">
        <v>3467</v>
      </c>
      <c r="BG145" s="54">
        <v>4725</v>
      </c>
    </row>
    <row r="146" spans="45:59">
      <c r="AS146" s="143">
        <v>97052703</v>
      </c>
      <c r="AT146" t="s">
        <v>3759</v>
      </c>
      <c r="AU146" s="124">
        <v>13230</v>
      </c>
      <c r="AW146" s="144">
        <v>95051001</v>
      </c>
      <c r="AX146" s="144" t="s">
        <v>1003</v>
      </c>
      <c r="AY146" s="62">
        <v>13500</v>
      </c>
      <c r="BA146" s="72">
        <v>94120501</v>
      </c>
      <c r="BB146" s="72" t="s">
        <v>3458</v>
      </c>
      <c r="BC146" s="62">
        <v>28350</v>
      </c>
      <c r="BE146" s="69">
        <v>94121606</v>
      </c>
      <c r="BF146" s="69" t="s">
        <v>3468</v>
      </c>
      <c r="BG146" s="54">
        <v>4725</v>
      </c>
    </row>
    <row r="147" spans="45:59">
      <c r="AS147" s="143">
        <v>97052703</v>
      </c>
      <c r="AT147" t="s">
        <v>3760</v>
      </c>
      <c r="AU147" s="124">
        <v>13230</v>
      </c>
      <c r="AW147" s="144">
        <v>95051001</v>
      </c>
      <c r="AX147" s="144" t="s">
        <v>1004</v>
      </c>
      <c r="AY147" s="62">
        <v>13500</v>
      </c>
      <c r="BA147">
        <v>95032401</v>
      </c>
      <c r="BB147" t="s">
        <v>1203</v>
      </c>
      <c r="BC147" s="120">
        <v>14175</v>
      </c>
      <c r="BE147" s="69">
        <v>94121606</v>
      </c>
      <c r="BF147" s="69" t="s">
        <v>3469</v>
      </c>
      <c r="BG147" s="54">
        <v>4725</v>
      </c>
    </row>
    <row r="148" spans="45:59">
      <c r="AS148" s="143">
        <v>97101602</v>
      </c>
      <c r="AT148" t="s">
        <v>3761</v>
      </c>
      <c r="AU148" s="124">
        <v>20475</v>
      </c>
      <c r="AW148">
        <v>96062701</v>
      </c>
      <c r="AX148" t="s">
        <v>1570</v>
      </c>
      <c r="AY148" s="145">
        <v>13500</v>
      </c>
      <c r="BA148">
        <v>95032401</v>
      </c>
      <c r="BB148" t="s">
        <v>1204</v>
      </c>
      <c r="BC148" s="120">
        <v>14175</v>
      </c>
      <c r="BE148" s="69">
        <v>94121606</v>
      </c>
      <c r="BF148" s="69" t="s">
        <v>3470</v>
      </c>
      <c r="BG148" s="54">
        <v>4725</v>
      </c>
    </row>
    <row r="149" spans="45:59">
      <c r="AS149" s="143">
        <v>97101602</v>
      </c>
      <c r="AT149" t="s">
        <v>3762</v>
      </c>
      <c r="AU149" s="124">
        <v>20475</v>
      </c>
      <c r="AW149">
        <v>96062701</v>
      </c>
      <c r="AX149" t="s">
        <v>1571</v>
      </c>
      <c r="AY149" s="145">
        <v>13500</v>
      </c>
      <c r="BA149">
        <v>95032401</v>
      </c>
      <c r="BB149" t="s">
        <v>1205</v>
      </c>
      <c r="BC149" s="120">
        <v>14175</v>
      </c>
      <c r="BE149" s="69">
        <v>94121606</v>
      </c>
      <c r="BF149" s="69" t="s">
        <v>3471</v>
      </c>
      <c r="BG149" s="54">
        <v>4725</v>
      </c>
    </row>
    <row r="150" spans="45:59">
      <c r="AS150" s="143">
        <v>97101602</v>
      </c>
      <c r="AT150" t="s">
        <v>3763</v>
      </c>
      <c r="AU150" s="124">
        <v>20475</v>
      </c>
      <c r="AW150">
        <v>96062701</v>
      </c>
      <c r="AX150" t="s">
        <v>1572</v>
      </c>
      <c r="AY150" s="145">
        <v>13500</v>
      </c>
      <c r="BA150">
        <v>95032401</v>
      </c>
      <c r="BB150" t="s">
        <v>1206</v>
      </c>
      <c r="BC150" s="120">
        <v>14175</v>
      </c>
      <c r="BE150" s="69">
        <v>94121606</v>
      </c>
      <c r="BF150" s="69" t="s">
        <v>3472</v>
      </c>
      <c r="BG150" s="54">
        <v>4725</v>
      </c>
    </row>
    <row r="151" spans="45:59">
      <c r="AS151" s="158">
        <v>96080301</v>
      </c>
      <c r="AT151" s="144" t="s">
        <v>1568</v>
      </c>
      <c r="AU151" s="153">
        <v>14175</v>
      </c>
      <c r="AW151">
        <v>96062701</v>
      </c>
      <c r="AX151" t="s">
        <v>1573</v>
      </c>
      <c r="AY151" s="145">
        <v>13500</v>
      </c>
      <c r="BA151">
        <v>95032401</v>
      </c>
      <c r="BB151" t="s">
        <v>1207</v>
      </c>
      <c r="BC151" s="120">
        <v>14175</v>
      </c>
      <c r="BE151" s="69">
        <v>94121501</v>
      </c>
      <c r="BF151" s="69" t="s">
        <v>3473</v>
      </c>
      <c r="BG151" s="54">
        <v>4725</v>
      </c>
    </row>
    <row r="152" spans="45:59">
      <c r="AS152" s="158">
        <v>96080301</v>
      </c>
      <c r="AT152" s="144" t="s">
        <v>1569</v>
      </c>
      <c r="AU152" s="153">
        <v>14175</v>
      </c>
      <c r="AW152">
        <v>96062701</v>
      </c>
      <c r="AX152" t="s">
        <v>1574</v>
      </c>
      <c r="AY152" s="145">
        <v>13500</v>
      </c>
      <c r="BA152" s="72">
        <v>94111801</v>
      </c>
      <c r="BB152" s="72" t="s">
        <v>3463</v>
      </c>
      <c r="BC152" s="62">
        <v>14175</v>
      </c>
      <c r="BE152" s="69">
        <v>94121501</v>
      </c>
      <c r="BF152" s="69" t="s">
        <v>3474</v>
      </c>
      <c r="BG152" s="54">
        <v>4725</v>
      </c>
    </row>
    <row r="153" spans="45:59">
      <c r="AS153" s="158">
        <v>96062701</v>
      </c>
      <c r="AT153" s="144" t="s">
        <v>1573</v>
      </c>
      <c r="AU153" s="153">
        <v>13500</v>
      </c>
      <c r="AW153">
        <v>96062701</v>
      </c>
      <c r="AX153" t="s">
        <v>1575</v>
      </c>
      <c r="AY153" s="145">
        <v>13500</v>
      </c>
      <c r="BA153" s="72">
        <v>94111801</v>
      </c>
      <c r="BB153" s="72" t="s">
        <v>3464</v>
      </c>
      <c r="BC153" s="62">
        <v>14175</v>
      </c>
      <c r="BE153" s="69">
        <v>94121501</v>
      </c>
      <c r="BF153" s="69" t="s">
        <v>3475</v>
      </c>
      <c r="BG153" s="54">
        <v>4725</v>
      </c>
    </row>
    <row r="154" spans="45:59">
      <c r="AS154" s="158">
        <v>96062701</v>
      </c>
      <c r="AT154" s="144" t="s">
        <v>1575</v>
      </c>
      <c r="AU154" s="153">
        <v>13500</v>
      </c>
      <c r="AW154" s="144">
        <v>95102401</v>
      </c>
      <c r="AX154" s="144" t="s">
        <v>3514</v>
      </c>
      <c r="AY154" s="62">
        <v>14175</v>
      </c>
      <c r="BA154" s="72">
        <v>94111801</v>
      </c>
      <c r="BB154" s="72" t="s">
        <v>3465</v>
      </c>
      <c r="BC154" s="62">
        <v>14175</v>
      </c>
      <c r="BE154" s="69">
        <v>94121501</v>
      </c>
      <c r="BF154" s="69" t="s">
        <v>3476</v>
      </c>
      <c r="BG154" s="54">
        <v>4725</v>
      </c>
    </row>
    <row r="155" spans="45:59">
      <c r="AS155" s="143">
        <v>97012801</v>
      </c>
      <c r="AT155" t="s">
        <v>3764</v>
      </c>
      <c r="AU155" s="124">
        <v>14175</v>
      </c>
      <c r="AW155" s="144">
        <v>95102401</v>
      </c>
      <c r="AX155" s="144" t="s">
        <v>3515</v>
      </c>
      <c r="AY155" s="62">
        <v>14175</v>
      </c>
      <c r="BA155">
        <v>95090401</v>
      </c>
      <c r="BB155" t="s">
        <v>1208</v>
      </c>
      <c r="BC155" s="120">
        <v>14175</v>
      </c>
      <c r="BE155" s="69">
        <v>94121501</v>
      </c>
      <c r="BF155" s="69" t="s">
        <v>3477</v>
      </c>
      <c r="BG155" s="54">
        <v>4725</v>
      </c>
    </row>
    <row r="156" spans="45:59">
      <c r="AS156" s="143">
        <v>97012801</v>
      </c>
      <c r="AT156" t="s">
        <v>3765</v>
      </c>
      <c r="AU156" s="124">
        <v>14175</v>
      </c>
      <c r="AW156" s="144">
        <v>95102401</v>
      </c>
      <c r="AX156" s="144" t="s">
        <v>3516</v>
      </c>
      <c r="AY156" s="62">
        <v>14175</v>
      </c>
      <c r="BA156">
        <v>95090401</v>
      </c>
      <c r="BB156" t="s">
        <v>1209</v>
      </c>
      <c r="BC156" s="120">
        <v>14175</v>
      </c>
      <c r="BE156" s="69">
        <v>94121501</v>
      </c>
      <c r="BF156" s="69" t="s">
        <v>3478</v>
      </c>
      <c r="BG156" s="54">
        <v>4725</v>
      </c>
    </row>
    <row r="157" spans="45:59">
      <c r="AS157" s="143">
        <v>97012801</v>
      </c>
      <c r="AT157" t="s">
        <v>3766</v>
      </c>
      <c r="AU157" s="124">
        <v>14175</v>
      </c>
      <c r="AW157" s="144">
        <v>95083101</v>
      </c>
      <c r="AX157" s="144" t="s">
        <v>3521</v>
      </c>
      <c r="AY157" s="62">
        <v>14175</v>
      </c>
      <c r="BA157">
        <v>95090401</v>
      </c>
      <c r="BB157" t="s">
        <v>1210</v>
      </c>
      <c r="BC157" s="120">
        <v>14175</v>
      </c>
      <c r="BE157" s="69">
        <v>94121501</v>
      </c>
      <c r="BF157" s="69" t="s">
        <v>3479</v>
      </c>
      <c r="BG157" s="54">
        <v>4725</v>
      </c>
    </row>
    <row r="158" spans="45:59">
      <c r="AS158" s="143">
        <v>97012801</v>
      </c>
      <c r="AT158" t="s">
        <v>3767</v>
      </c>
      <c r="AU158" s="124">
        <v>14175</v>
      </c>
      <c r="AW158" s="144">
        <v>95083101</v>
      </c>
      <c r="AX158" s="144" t="s">
        <v>3522</v>
      </c>
      <c r="AY158" s="62">
        <v>14175</v>
      </c>
      <c r="BA158">
        <v>95090401</v>
      </c>
      <c r="BB158" t="s">
        <v>1211</v>
      </c>
      <c r="BC158" s="120">
        <v>14175</v>
      </c>
      <c r="BE158" s="69">
        <v>94121502</v>
      </c>
      <c r="BF158" s="69" t="s">
        <v>3480</v>
      </c>
      <c r="BG158" s="54">
        <v>4725</v>
      </c>
    </row>
    <row r="159" spans="45:59">
      <c r="AS159" s="143">
        <v>97081203</v>
      </c>
      <c r="AT159" t="s">
        <v>3768</v>
      </c>
      <c r="AU159" s="124">
        <v>11340</v>
      </c>
      <c r="AW159" s="144">
        <v>95083102</v>
      </c>
      <c r="AX159" s="144" t="s">
        <v>3523</v>
      </c>
      <c r="AY159" s="62">
        <v>14175</v>
      </c>
      <c r="BA159">
        <v>95090401</v>
      </c>
      <c r="BB159" t="s">
        <v>1212</v>
      </c>
      <c r="BC159" s="120">
        <v>14175</v>
      </c>
      <c r="BE159" s="69">
        <v>94121502</v>
      </c>
      <c r="BF159" s="69" t="s">
        <v>3481</v>
      </c>
      <c r="BG159" s="54">
        <v>4725</v>
      </c>
    </row>
    <row r="160" spans="45:59">
      <c r="AS160" s="143">
        <v>97123106</v>
      </c>
      <c r="AT160" t="s">
        <v>3769</v>
      </c>
      <c r="AU160" s="124">
        <v>11340</v>
      </c>
      <c r="AW160">
        <v>96101801</v>
      </c>
      <c r="AX160" t="s">
        <v>1576</v>
      </c>
      <c r="AY160" s="145">
        <v>14175</v>
      </c>
      <c r="BA160">
        <v>95090401</v>
      </c>
      <c r="BB160" t="s">
        <v>1213</v>
      </c>
      <c r="BC160" s="120">
        <v>14175</v>
      </c>
      <c r="BE160" s="69">
        <v>94121502</v>
      </c>
      <c r="BF160" s="69" t="s">
        <v>3482</v>
      </c>
      <c r="BG160" s="54">
        <v>4725</v>
      </c>
    </row>
    <row r="161" spans="45:59">
      <c r="AS161" s="143">
        <v>97123106</v>
      </c>
      <c r="AT161" t="s">
        <v>3770</v>
      </c>
      <c r="AU161" s="124">
        <v>11340</v>
      </c>
      <c r="AW161">
        <v>96101801</v>
      </c>
      <c r="AX161" t="s">
        <v>1577</v>
      </c>
      <c r="AY161" s="145">
        <v>14175</v>
      </c>
      <c r="BA161">
        <v>95051601</v>
      </c>
      <c r="BB161" t="s">
        <v>967</v>
      </c>
      <c r="BC161" s="120">
        <v>14175</v>
      </c>
      <c r="BE161" s="69">
        <v>94121502</v>
      </c>
      <c r="BF161" s="69" t="s">
        <v>3483</v>
      </c>
      <c r="BG161" s="54">
        <v>4725</v>
      </c>
    </row>
    <row r="162" spans="45:59">
      <c r="AS162" s="143">
        <v>97123106</v>
      </c>
      <c r="AT162" t="s">
        <v>3771</v>
      </c>
      <c r="AU162" s="124">
        <v>11340</v>
      </c>
      <c r="AW162">
        <v>96101801</v>
      </c>
      <c r="AX162" t="s">
        <v>1578</v>
      </c>
      <c r="AY162" s="145">
        <v>14175</v>
      </c>
      <c r="BA162">
        <v>95051601</v>
      </c>
      <c r="BB162" t="s">
        <v>968</v>
      </c>
      <c r="BC162" s="120">
        <v>14175</v>
      </c>
      <c r="BE162" s="69">
        <v>94121502</v>
      </c>
      <c r="BF162" s="69" t="s">
        <v>3898</v>
      </c>
      <c r="BG162" s="54">
        <v>4725</v>
      </c>
    </row>
    <row r="163" spans="45:59">
      <c r="AS163" s="143">
        <v>97123106</v>
      </c>
      <c r="AT163" t="s">
        <v>3772</v>
      </c>
      <c r="AU163" s="124">
        <v>11340</v>
      </c>
      <c r="AW163">
        <v>96101801</v>
      </c>
      <c r="AX163" t="s">
        <v>1579</v>
      </c>
      <c r="AY163" s="145">
        <v>14175</v>
      </c>
      <c r="BA163">
        <v>95051601</v>
      </c>
      <c r="BB163" t="s">
        <v>969</v>
      </c>
      <c r="BC163" s="120">
        <v>14175</v>
      </c>
      <c r="BE163" s="69">
        <v>94121502</v>
      </c>
      <c r="BF163" s="69" t="s">
        <v>3899</v>
      </c>
      <c r="BG163" s="54">
        <v>4725</v>
      </c>
    </row>
    <row r="164" spans="45:59">
      <c r="AS164" s="143">
        <v>97123106</v>
      </c>
      <c r="AT164" t="s">
        <v>3773</v>
      </c>
      <c r="AU164" s="124">
        <v>11340</v>
      </c>
      <c r="AW164">
        <v>96101801</v>
      </c>
      <c r="AX164" t="s">
        <v>1580</v>
      </c>
      <c r="AY164" s="145">
        <v>14175</v>
      </c>
      <c r="BA164">
        <v>95051601</v>
      </c>
      <c r="BB164" t="s">
        <v>970</v>
      </c>
      <c r="BC164" s="120">
        <v>14175</v>
      </c>
      <c r="BE164" s="69">
        <v>94121502</v>
      </c>
      <c r="BF164" s="69" t="s">
        <v>3900</v>
      </c>
      <c r="BG164" s="54">
        <v>4725</v>
      </c>
    </row>
    <row r="165" spans="45:59">
      <c r="AS165" s="143">
        <v>97123106</v>
      </c>
      <c r="AT165" t="s">
        <v>3774</v>
      </c>
      <c r="AU165" s="124">
        <v>11340</v>
      </c>
      <c r="AW165">
        <v>96101801</v>
      </c>
      <c r="AX165" t="s">
        <v>1581</v>
      </c>
      <c r="AY165" s="145">
        <v>14175</v>
      </c>
      <c r="BA165">
        <v>95051601</v>
      </c>
      <c r="BB165" t="s">
        <v>971</v>
      </c>
      <c r="BC165" s="120">
        <v>14175</v>
      </c>
      <c r="BE165" s="69">
        <v>94121503</v>
      </c>
      <c r="BF165" s="69" t="s">
        <v>3901</v>
      </c>
      <c r="BG165" s="54">
        <v>4725</v>
      </c>
    </row>
    <row r="166" spans="45:59">
      <c r="AS166" s="143">
        <v>97123106</v>
      </c>
      <c r="AT166" t="s">
        <v>3775</v>
      </c>
      <c r="AU166" s="124">
        <v>11340</v>
      </c>
      <c r="AW166">
        <v>96101801</v>
      </c>
      <c r="AX166" t="s">
        <v>1582</v>
      </c>
      <c r="AY166" s="145">
        <v>14175</v>
      </c>
      <c r="BA166" s="72">
        <v>94121501</v>
      </c>
      <c r="BB166" s="72" t="s">
        <v>3478</v>
      </c>
      <c r="BC166" s="62">
        <v>4725</v>
      </c>
      <c r="BE166" s="69">
        <v>94121503</v>
      </c>
      <c r="BF166" s="69" t="s">
        <v>3902</v>
      </c>
      <c r="BG166" s="54">
        <v>4725</v>
      </c>
    </row>
    <row r="167" spans="45:59">
      <c r="AS167" s="143">
        <v>97123107</v>
      </c>
      <c r="AT167" t="s">
        <v>3776</v>
      </c>
      <c r="AU167" s="124">
        <v>11340</v>
      </c>
      <c r="AW167">
        <v>96102201</v>
      </c>
      <c r="AX167" t="s">
        <v>1583</v>
      </c>
      <c r="AY167" s="145">
        <v>14175</v>
      </c>
      <c r="BA167" s="72">
        <v>94121501</v>
      </c>
      <c r="BB167" s="72" t="s">
        <v>3479</v>
      </c>
      <c r="BC167" s="62">
        <v>4725</v>
      </c>
      <c r="BE167" s="69">
        <v>94121503</v>
      </c>
      <c r="BF167" s="69" t="s">
        <v>3903</v>
      </c>
      <c r="BG167" s="54">
        <v>4725</v>
      </c>
    </row>
    <row r="168" spans="45:59">
      <c r="AS168" s="143">
        <v>97123107</v>
      </c>
      <c r="AT168" t="s">
        <v>3777</v>
      </c>
      <c r="AU168" s="124">
        <v>11340</v>
      </c>
      <c r="AW168">
        <v>96102201</v>
      </c>
      <c r="AX168" t="s">
        <v>1584</v>
      </c>
      <c r="AY168" s="145">
        <v>14175</v>
      </c>
      <c r="BA168" s="72">
        <v>94121502</v>
      </c>
      <c r="BB168" s="72" t="s">
        <v>3480</v>
      </c>
      <c r="BC168" s="62">
        <v>4725</v>
      </c>
      <c r="BE168" s="72">
        <v>93120101</v>
      </c>
      <c r="BF168" s="72" t="s">
        <v>958</v>
      </c>
      <c r="BG168" s="62">
        <v>14175</v>
      </c>
    </row>
    <row r="169" spans="45:59">
      <c r="AS169" s="158">
        <v>96101801</v>
      </c>
      <c r="AT169" s="144" t="s">
        <v>1580</v>
      </c>
      <c r="AU169" s="153">
        <v>14175</v>
      </c>
      <c r="AW169">
        <v>96102201</v>
      </c>
      <c r="AX169" t="s">
        <v>1585</v>
      </c>
      <c r="AY169" s="145">
        <v>14175</v>
      </c>
      <c r="BA169" s="72">
        <v>94121502</v>
      </c>
      <c r="BB169" s="72" t="s">
        <v>3481</v>
      </c>
      <c r="BC169" s="62">
        <v>4725</v>
      </c>
      <c r="BE169" s="72">
        <v>93120101</v>
      </c>
      <c r="BF169" s="72" t="s">
        <v>959</v>
      </c>
      <c r="BG169" s="62">
        <v>14175</v>
      </c>
    </row>
    <row r="170" spans="45:59">
      <c r="AS170" s="158">
        <v>96101801</v>
      </c>
      <c r="AT170" s="144" t="s">
        <v>1581</v>
      </c>
      <c r="AU170" s="153">
        <v>14175</v>
      </c>
      <c r="AW170">
        <v>96102201</v>
      </c>
      <c r="AX170" t="s">
        <v>1586</v>
      </c>
      <c r="AY170" s="145">
        <v>14175</v>
      </c>
      <c r="BA170" s="72">
        <v>94121502</v>
      </c>
      <c r="BB170" s="72" t="s">
        <v>3482</v>
      </c>
      <c r="BC170" s="62">
        <v>4725</v>
      </c>
      <c r="BE170" s="72">
        <v>93120101</v>
      </c>
      <c r="BF170" s="72" t="s">
        <v>960</v>
      </c>
      <c r="BG170" s="62">
        <v>14175</v>
      </c>
    </row>
    <row r="171" spans="45:59">
      <c r="AS171" s="158">
        <v>96101801</v>
      </c>
      <c r="AT171" s="144" t="s">
        <v>1582</v>
      </c>
      <c r="AU171" s="153">
        <v>14175</v>
      </c>
      <c r="AW171">
        <v>96102201</v>
      </c>
      <c r="AX171" t="s">
        <v>1587</v>
      </c>
      <c r="AY171" s="145">
        <v>14175</v>
      </c>
      <c r="BA171" s="72">
        <v>94121502</v>
      </c>
      <c r="BB171" s="72" t="s">
        <v>3483</v>
      </c>
      <c r="BC171" s="62">
        <v>4725</v>
      </c>
      <c r="BE171" s="72">
        <v>93123002</v>
      </c>
      <c r="BF171" s="72" t="s">
        <v>961</v>
      </c>
      <c r="BG171" s="62">
        <v>7740</v>
      </c>
    </row>
    <row r="172" spans="45:59">
      <c r="AS172" s="158">
        <v>96102201</v>
      </c>
      <c r="AT172" s="144" t="s">
        <v>1587</v>
      </c>
      <c r="AU172" s="153">
        <v>14175</v>
      </c>
      <c r="AW172">
        <v>96102201</v>
      </c>
      <c r="AX172" t="s">
        <v>1588</v>
      </c>
      <c r="AY172" s="145">
        <v>14175</v>
      </c>
      <c r="BA172" s="72">
        <v>94121502</v>
      </c>
      <c r="BB172" s="72" t="s">
        <v>3898</v>
      </c>
      <c r="BC172" s="62">
        <v>4725</v>
      </c>
      <c r="BE172" s="72">
        <v>93123002</v>
      </c>
      <c r="BF172" s="72" t="s">
        <v>962</v>
      </c>
      <c r="BG172" s="62">
        <v>7740</v>
      </c>
    </row>
    <row r="173" spans="45:59">
      <c r="AS173" s="158">
        <v>96102201</v>
      </c>
      <c r="AT173" s="144" t="s">
        <v>1588</v>
      </c>
      <c r="AU173" s="153">
        <v>14175</v>
      </c>
      <c r="AW173">
        <v>96102201</v>
      </c>
      <c r="AX173" t="s">
        <v>2644</v>
      </c>
      <c r="AY173" s="145">
        <v>14175</v>
      </c>
      <c r="BA173" s="72">
        <v>94121502</v>
      </c>
      <c r="BB173" s="72" t="s">
        <v>3899</v>
      </c>
      <c r="BC173" s="62">
        <v>4725</v>
      </c>
      <c r="BE173" s="72">
        <v>93123002</v>
      </c>
      <c r="BF173" s="72" t="s">
        <v>963</v>
      </c>
      <c r="BG173" s="62">
        <v>7740</v>
      </c>
    </row>
    <row r="174" spans="45:59">
      <c r="AS174" s="158">
        <v>96102201</v>
      </c>
      <c r="AT174" s="144" t="s">
        <v>2644</v>
      </c>
      <c r="AU174" s="153">
        <v>14175</v>
      </c>
      <c r="AW174" s="144">
        <v>95052301</v>
      </c>
      <c r="AX174" s="144" t="s">
        <v>3528</v>
      </c>
      <c r="AY174" s="62">
        <v>13500</v>
      </c>
      <c r="BA174" s="72">
        <v>94121502</v>
      </c>
      <c r="BB174" s="72" t="s">
        <v>3900</v>
      </c>
      <c r="BC174" s="62">
        <v>4725</v>
      </c>
      <c r="BE174" s="72">
        <v>93123002</v>
      </c>
      <c r="BF174" s="72" t="s">
        <v>964</v>
      </c>
      <c r="BG174" s="62">
        <v>7740</v>
      </c>
    </row>
    <row r="175" spans="45:59">
      <c r="AS175" s="143">
        <v>97091705</v>
      </c>
      <c r="AT175" t="s">
        <v>1658</v>
      </c>
      <c r="AU175" s="124">
        <v>13500</v>
      </c>
      <c r="AW175">
        <v>96100102</v>
      </c>
      <c r="AX175" t="s">
        <v>2645</v>
      </c>
      <c r="AY175" s="145">
        <v>14175</v>
      </c>
      <c r="BA175" s="72">
        <v>94121503</v>
      </c>
      <c r="BB175" s="72" t="s">
        <v>3901</v>
      </c>
      <c r="BC175" s="62">
        <v>4725</v>
      </c>
      <c r="BE175" s="72">
        <v>93123002</v>
      </c>
      <c r="BF175" s="72" t="s">
        <v>965</v>
      </c>
      <c r="BG175" s="62">
        <v>810</v>
      </c>
    </row>
    <row r="176" spans="45:59">
      <c r="AS176" s="143">
        <v>97091705</v>
      </c>
      <c r="AT176" t="s">
        <v>1659</v>
      </c>
      <c r="AU176" s="124">
        <v>13500</v>
      </c>
      <c r="AW176">
        <v>96100102</v>
      </c>
      <c r="AX176" t="s">
        <v>2646</v>
      </c>
      <c r="AY176" s="145">
        <v>14175</v>
      </c>
      <c r="BA176" s="72">
        <v>94121503</v>
      </c>
      <c r="BB176" s="72" t="s">
        <v>3902</v>
      </c>
      <c r="BC176" s="62">
        <v>4725</v>
      </c>
      <c r="BE176" s="72">
        <v>93123002</v>
      </c>
      <c r="BF176" s="72" t="s">
        <v>966</v>
      </c>
      <c r="BG176" s="62">
        <v>810</v>
      </c>
    </row>
    <row r="177" spans="45:59">
      <c r="AS177" s="143">
        <v>97091705</v>
      </c>
      <c r="AT177" t="s">
        <v>1660</v>
      </c>
      <c r="AU177" s="124">
        <v>13500</v>
      </c>
      <c r="AW177">
        <v>96100102</v>
      </c>
      <c r="AX177" t="s">
        <v>2647</v>
      </c>
      <c r="AY177" s="145">
        <v>14175</v>
      </c>
      <c r="BA177" s="72">
        <v>94121503</v>
      </c>
      <c r="BB177" s="72" t="s">
        <v>3903</v>
      </c>
      <c r="BC177" s="62">
        <v>4725</v>
      </c>
      <c r="BE177" s="72">
        <v>93123002</v>
      </c>
      <c r="BF177" s="72" t="s">
        <v>1632</v>
      </c>
      <c r="BG177" s="62">
        <v>810</v>
      </c>
    </row>
    <row r="178" spans="45:59">
      <c r="AS178" s="143">
        <v>97091705</v>
      </c>
      <c r="AT178" t="s">
        <v>1661</v>
      </c>
      <c r="AU178" s="124">
        <v>13500</v>
      </c>
      <c r="AW178">
        <v>96100102</v>
      </c>
      <c r="AX178" t="s">
        <v>2648</v>
      </c>
      <c r="AY178" s="145">
        <v>14175</v>
      </c>
      <c r="BA178">
        <v>95052501</v>
      </c>
      <c r="BB178" t="s">
        <v>972</v>
      </c>
      <c r="BC178" s="120">
        <v>14175</v>
      </c>
      <c r="BE178" s="72">
        <v>93123002</v>
      </c>
      <c r="BF178" s="72" t="s">
        <v>1633</v>
      </c>
      <c r="BG178" s="62">
        <v>810</v>
      </c>
    </row>
    <row r="179" spans="45:59">
      <c r="AS179" s="143">
        <v>97091705</v>
      </c>
      <c r="AT179" t="s">
        <v>1662</v>
      </c>
      <c r="AU179" s="124">
        <v>13500</v>
      </c>
      <c r="AW179">
        <v>96100102</v>
      </c>
      <c r="AX179" t="s">
        <v>2649</v>
      </c>
      <c r="AY179" s="145">
        <v>14175</v>
      </c>
      <c r="BA179">
        <v>95052501</v>
      </c>
      <c r="BB179" t="s">
        <v>973</v>
      </c>
      <c r="BC179" s="120">
        <v>14175</v>
      </c>
      <c r="BE179" s="69">
        <v>94081901</v>
      </c>
      <c r="BF179" s="69" t="s">
        <v>3904</v>
      </c>
      <c r="BG179" s="54">
        <v>14175</v>
      </c>
    </row>
    <row r="180" spans="45:59">
      <c r="AS180" s="143">
        <v>97091705</v>
      </c>
      <c r="AT180" t="s">
        <v>1663</v>
      </c>
      <c r="AU180" s="124">
        <v>13500</v>
      </c>
      <c r="AW180">
        <v>96100102</v>
      </c>
      <c r="AX180" t="s">
        <v>3829</v>
      </c>
      <c r="AY180" s="145">
        <v>14175</v>
      </c>
      <c r="BA180">
        <v>95052501</v>
      </c>
      <c r="BB180" t="s">
        <v>974</v>
      </c>
      <c r="BC180" s="120">
        <v>14175</v>
      </c>
      <c r="BE180" s="69">
        <v>94081901</v>
      </c>
      <c r="BF180" s="69" t="s">
        <v>3905</v>
      </c>
      <c r="BG180" s="54">
        <v>14175</v>
      </c>
    </row>
    <row r="181" spans="45:59">
      <c r="AS181" s="158">
        <v>96062607</v>
      </c>
      <c r="AT181" s="144" t="s">
        <v>3842</v>
      </c>
      <c r="AU181" s="153">
        <v>4500</v>
      </c>
      <c r="AW181">
        <v>96062605</v>
      </c>
      <c r="AX181" t="s">
        <v>3830</v>
      </c>
      <c r="AY181" s="145">
        <v>4500</v>
      </c>
      <c r="BA181">
        <v>95052501</v>
      </c>
      <c r="BB181" t="s">
        <v>975</v>
      </c>
      <c r="BC181" s="120">
        <v>14175</v>
      </c>
      <c r="BE181" s="69">
        <v>94081901</v>
      </c>
      <c r="BF181" s="69" t="s">
        <v>3906</v>
      </c>
      <c r="BG181" s="54">
        <v>14175</v>
      </c>
    </row>
    <row r="182" spans="45:59">
      <c r="AS182" s="158">
        <v>96062607</v>
      </c>
      <c r="AT182" s="144" t="s">
        <v>3843</v>
      </c>
      <c r="AU182" s="153">
        <v>4500</v>
      </c>
      <c r="AW182">
        <v>96062605</v>
      </c>
      <c r="AX182" t="s">
        <v>3831</v>
      </c>
      <c r="AY182" s="145">
        <v>4500</v>
      </c>
      <c r="BA182">
        <v>95052501</v>
      </c>
      <c r="BB182" t="s">
        <v>976</v>
      </c>
      <c r="BC182" s="120">
        <v>14175</v>
      </c>
      <c r="BE182" s="69">
        <v>94081901</v>
      </c>
      <c r="BF182" s="69" t="s">
        <v>3907</v>
      </c>
      <c r="BG182" s="54">
        <v>14175</v>
      </c>
    </row>
    <row r="183" spans="45:59">
      <c r="AS183" s="158">
        <v>96062607</v>
      </c>
      <c r="AT183" s="144" t="s">
        <v>3844</v>
      </c>
      <c r="AU183" s="153">
        <v>4500</v>
      </c>
      <c r="AW183">
        <v>96062605</v>
      </c>
      <c r="AX183" t="s">
        <v>3832</v>
      </c>
      <c r="AY183" s="145">
        <v>4500</v>
      </c>
      <c r="BA183">
        <v>95050401</v>
      </c>
      <c r="BB183" t="s">
        <v>977</v>
      </c>
      <c r="BC183" s="120">
        <v>14175</v>
      </c>
      <c r="BE183" s="69">
        <v>94081901</v>
      </c>
      <c r="BF183" s="69" t="s">
        <v>3908</v>
      </c>
      <c r="BG183" s="54">
        <v>14175</v>
      </c>
    </row>
    <row r="184" spans="45:59">
      <c r="AS184" s="158">
        <v>96062607</v>
      </c>
      <c r="AT184" s="144" t="s">
        <v>3845</v>
      </c>
      <c r="AU184" s="153">
        <v>4500</v>
      </c>
      <c r="AW184">
        <v>96062605</v>
      </c>
      <c r="AX184" t="s">
        <v>3833</v>
      </c>
      <c r="AY184" s="145">
        <v>4500</v>
      </c>
      <c r="BA184">
        <v>95050401</v>
      </c>
      <c r="BB184" t="s">
        <v>978</v>
      </c>
      <c r="BC184" s="120">
        <v>14175</v>
      </c>
      <c r="BE184" s="69">
        <v>94081901</v>
      </c>
      <c r="BF184" s="69" t="s">
        <v>3909</v>
      </c>
      <c r="BG184" s="54">
        <v>14175</v>
      </c>
    </row>
    <row r="185" spans="45:59">
      <c r="AS185" s="158">
        <v>96062607</v>
      </c>
      <c r="AT185" s="144" t="s">
        <v>3846</v>
      </c>
      <c r="AU185" s="153">
        <v>4500</v>
      </c>
      <c r="AW185">
        <v>96062606</v>
      </c>
      <c r="AX185" t="s">
        <v>3834</v>
      </c>
      <c r="AY185" s="145">
        <v>4500</v>
      </c>
      <c r="BA185">
        <v>95050401</v>
      </c>
      <c r="BB185" t="s">
        <v>979</v>
      </c>
      <c r="BC185" s="120">
        <v>14175</v>
      </c>
      <c r="BE185" s="69">
        <v>94081902</v>
      </c>
      <c r="BF185" s="69" t="s">
        <v>3910</v>
      </c>
      <c r="BG185" s="54">
        <v>14175</v>
      </c>
    </row>
    <row r="186" spans="45:59">
      <c r="AS186" s="158">
        <v>96062607</v>
      </c>
      <c r="AT186" s="144" t="s">
        <v>3847</v>
      </c>
      <c r="AU186" s="153">
        <v>4500</v>
      </c>
      <c r="AW186">
        <v>96062606</v>
      </c>
      <c r="AX186" t="s">
        <v>3835</v>
      </c>
      <c r="AY186" s="145">
        <v>4500</v>
      </c>
      <c r="BA186">
        <v>95050401</v>
      </c>
      <c r="BB186" t="s">
        <v>980</v>
      </c>
      <c r="BC186" s="120">
        <v>14175</v>
      </c>
      <c r="BE186" s="69">
        <v>94081901</v>
      </c>
      <c r="BF186" s="69" t="s">
        <v>3911</v>
      </c>
      <c r="BG186" s="54">
        <v>14175</v>
      </c>
    </row>
    <row r="187" spans="45:59">
      <c r="AS187" s="158">
        <v>96100102</v>
      </c>
      <c r="AT187" s="144" t="s">
        <v>2649</v>
      </c>
      <c r="AU187" s="153">
        <v>14175</v>
      </c>
      <c r="AW187">
        <v>96062606</v>
      </c>
      <c r="AX187" t="s">
        <v>3836</v>
      </c>
      <c r="AY187" s="145">
        <v>4500</v>
      </c>
      <c r="BA187">
        <v>95050401</v>
      </c>
      <c r="BB187" t="s">
        <v>981</v>
      </c>
      <c r="BC187" s="120">
        <v>14175</v>
      </c>
      <c r="BE187" s="69">
        <v>94121903</v>
      </c>
      <c r="BF187" s="69" t="s">
        <v>3912</v>
      </c>
      <c r="BG187" s="54">
        <v>14175</v>
      </c>
    </row>
    <row r="188" spans="45:59">
      <c r="AS188" s="158">
        <v>96100102</v>
      </c>
      <c r="AT188" s="144" t="s">
        <v>3829</v>
      </c>
      <c r="AU188" s="153">
        <v>14175</v>
      </c>
      <c r="AW188">
        <v>96062606</v>
      </c>
      <c r="AX188" t="s">
        <v>3837</v>
      </c>
      <c r="AY188" s="145">
        <v>4500</v>
      </c>
      <c r="BA188" s="72">
        <v>94081901</v>
      </c>
      <c r="BB188" s="72" t="s">
        <v>3907</v>
      </c>
      <c r="BC188" s="62">
        <v>14175</v>
      </c>
      <c r="BE188" s="72">
        <v>93042201</v>
      </c>
      <c r="BF188" s="72" t="s">
        <v>1634</v>
      </c>
      <c r="BG188" s="62">
        <v>8978</v>
      </c>
    </row>
    <row r="189" spans="45:59">
      <c r="AS189" s="158">
        <v>96082101</v>
      </c>
      <c r="AT189" s="144" t="s">
        <v>3856</v>
      </c>
      <c r="AU189" s="153">
        <v>14175</v>
      </c>
      <c r="AW189">
        <v>96062606</v>
      </c>
      <c r="AX189" t="s">
        <v>3838</v>
      </c>
      <c r="AY189" s="145">
        <v>4500</v>
      </c>
      <c r="BA189" s="72">
        <v>94081901</v>
      </c>
      <c r="BB189" s="72" t="s">
        <v>3908</v>
      </c>
      <c r="BC189" s="62">
        <v>14175</v>
      </c>
      <c r="BE189" s="69">
        <v>94051202</v>
      </c>
      <c r="BF189" s="69" t="s">
        <v>3913</v>
      </c>
      <c r="BG189" s="54">
        <v>12600</v>
      </c>
    </row>
    <row r="190" spans="45:59">
      <c r="AS190" s="158">
        <v>96082101</v>
      </c>
      <c r="AT190" s="144" t="s">
        <v>3857</v>
      </c>
      <c r="AU190" s="153">
        <v>14175</v>
      </c>
      <c r="AW190">
        <v>96062606</v>
      </c>
      <c r="AX190" t="s">
        <v>3839</v>
      </c>
      <c r="AY190" s="145">
        <v>4500</v>
      </c>
      <c r="BA190" s="72">
        <v>94081901</v>
      </c>
      <c r="BB190" s="72" t="s">
        <v>3909</v>
      </c>
      <c r="BC190" s="62">
        <v>14175</v>
      </c>
      <c r="BE190" s="69">
        <v>94051202</v>
      </c>
      <c r="BF190" s="69" t="s">
        <v>3914</v>
      </c>
      <c r="BG190" s="54">
        <v>12600</v>
      </c>
    </row>
    <row r="191" spans="45:59">
      <c r="AS191" s="158">
        <v>96082101</v>
      </c>
      <c r="AT191" s="144" t="s">
        <v>3858</v>
      </c>
      <c r="AU191" s="153">
        <v>14175</v>
      </c>
      <c r="AW191">
        <v>96062606</v>
      </c>
      <c r="AX191" t="s">
        <v>3840</v>
      </c>
      <c r="AY191" s="145">
        <v>4500</v>
      </c>
      <c r="BA191" s="72">
        <v>94081902</v>
      </c>
      <c r="BB191" s="72" t="s">
        <v>3910</v>
      </c>
      <c r="BC191" s="62">
        <v>14175</v>
      </c>
      <c r="BE191" s="69">
        <v>94051202</v>
      </c>
      <c r="BF191" s="69" t="s">
        <v>3915</v>
      </c>
      <c r="BG191" s="54">
        <v>12600</v>
      </c>
    </row>
    <row r="192" spans="45:59">
      <c r="AS192" s="143">
        <v>97041801</v>
      </c>
      <c r="AT192" t="s">
        <v>1664</v>
      </c>
      <c r="AU192" s="124">
        <v>14175</v>
      </c>
      <c r="AW192">
        <v>96062608</v>
      </c>
      <c r="AX192" t="s">
        <v>3841</v>
      </c>
      <c r="AY192" s="145">
        <v>4500</v>
      </c>
      <c r="BA192">
        <v>95041807</v>
      </c>
      <c r="BB192" t="s">
        <v>982</v>
      </c>
      <c r="BC192" s="120">
        <v>13389</v>
      </c>
      <c r="BE192" s="69">
        <v>94051202</v>
      </c>
      <c r="BF192" s="69" t="s">
        <v>3916</v>
      </c>
      <c r="BG192" s="54">
        <v>12600</v>
      </c>
    </row>
    <row r="193" spans="45:59">
      <c r="AS193" s="143">
        <v>97041801</v>
      </c>
      <c r="AT193" t="s">
        <v>1665</v>
      </c>
      <c r="AU193" s="124">
        <v>14175</v>
      </c>
      <c r="AW193">
        <v>96062607</v>
      </c>
      <c r="AX193" t="s">
        <v>3842</v>
      </c>
      <c r="AY193" s="145">
        <v>4500</v>
      </c>
      <c r="BA193">
        <v>95041807</v>
      </c>
      <c r="BB193" t="s">
        <v>983</v>
      </c>
      <c r="BC193" s="120">
        <v>13389</v>
      </c>
      <c r="BE193" s="69">
        <v>94051202</v>
      </c>
      <c r="BF193" s="69" t="s">
        <v>3917</v>
      </c>
      <c r="BG193" s="54">
        <v>12600</v>
      </c>
    </row>
    <row r="194" spans="45:59">
      <c r="AS194" s="143">
        <v>97041801</v>
      </c>
      <c r="AT194" t="s">
        <v>1666</v>
      </c>
      <c r="AU194" s="124">
        <v>14175</v>
      </c>
      <c r="AW194">
        <v>96062607</v>
      </c>
      <c r="AX194" t="s">
        <v>3843</v>
      </c>
      <c r="AY194" s="145">
        <v>4500</v>
      </c>
      <c r="BA194">
        <v>95041807</v>
      </c>
      <c r="BB194" t="s">
        <v>984</v>
      </c>
      <c r="BC194" s="120">
        <v>13389</v>
      </c>
      <c r="BE194" s="69">
        <v>94051202</v>
      </c>
      <c r="BF194" s="69" t="s">
        <v>3918</v>
      </c>
      <c r="BG194" s="54">
        <v>12600</v>
      </c>
    </row>
    <row r="195" spans="45:59">
      <c r="AS195" s="143">
        <v>97041801</v>
      </c>
      <c r="AT195" t="s">
        <v>1667</v>
      </c>
      <c r="AU195" s="124">
        <v>14175</v>
      </c>
      <c r="AW195">
        <v>96062607</v>
      </c>
      <c r="AX195" t="s">
        <v>3844</v>
      </c>
      <c r="AY195" s="145">
        <v>4500</v>
      </c>
      <c r="BA195">
        <v>95041807</v>
      </c>
      <c r="BB195" t="s">
        <v>985</v>
      </c>
      <c r="BC195" s="120">
        <v>13386</v>
      </c>
      <c r="BE195" s="69">
        <v>94040402</v>
      </c>
      <c r="BF195" s="69" t="s">
        <v>3919</v>
      </c>
      <c r="BG195" s="54">
        <v>14175</v>
      </c>
    </row>
    <row r="196" spans="45:59">
      <c r="AS196" s="158">
        <v>96121101</v>
      </c>
      <c r="AT196" s="144" t="s">
        <v>3863</v>
      </c>
      <c r="AU196" s="153">
        <v>14175</v>
      </c>
      <c r="AW196">
        <v>96062607</v>
      </c>
      <c r="AX196" t="s">
        <v>3845</v>
      </c>
      <c r="AY196" s="145">
        <v>4500</v>
      </c>
      <c r="BA196">
        <v>95071201</v>
      </c>
      <c r="BB196" t="s">
        <v>986</v>
      </c>
      <c r="BC196" s="120">
        <v>14175</v>
      </c>
      <c r="BE196" s="69">
        <v>94040402</v>
      </c>
      <c r="BF196" s="69" t="s">
        <v>3920</v>
      </c>
      <c r="BG196" s="54">
        <v>14175</v>
      </c>
    </row>
    <row r="197" spans="45:59">
      <c r="AS197" s="158">
        <v>96121101</v>
      </c>
      <c r="AT197" s="144" t="s">
        <v>3864</v>
      </c>
      <c r="AU197" s="153">
        <v>14175</v>
      </c>
      <c r="AW197">
        <v>96062607</v>
      </c>
      <c r="AX197" t="s">
        <v>3846</v>
      </c>
      <c r="AY197" s="145">
        <v>4500</v>
      </c>
      <c r="BA197">
        <v>95071201</v>
      </c>
      <c r="BB197" t="s">
        <v>987</v>
      </c>
      <c r="BC197" s="120">
        <v>14175</v>
      </c>
      <c r="BE197" s="69">
        <v>94040402</v>
      </c>
      <c r="BF197" s="69" t="s">
        <v>3921</v>
      </c>
      <c r="BG197" s="54">
        <v>14175</v>
      </c>
    </row>
    <row r="198" spans="45:59">
      <c r="AS198" s="143">
        <v>97030604</v>
      </c>
      <c r="AT198" t="s">
        <v>1668</v>
      </c>
      <c r="AU198" s="124">
        <v>14175</v>
      </c>
      <c r="AW198">
        <v>96062607</v>
      </c>
      <c r="AX198" t="s">
        <v>3847</v>
      </c>
      <c r="AY198" s="145">
        <v>4500</v>
      </c>
      <c r="BA198">
        <v>95071201</v>
      </c>
      <c r="BB198" t="s">
        <v>988</v>
      </c>
      <c r="BC198" s="120">
        <v>14175</v>
      </c>
      <c r="BE198" s="69">
        <v>94040402</v>
      </c>
      <c r="BF198" s="69" t="s">
        <v>3922</v>
      </c>
      <c r="BG198" s="54">
        <v>14175</v>
      </c>
    </row>
    <row r="199" spans="45:59">
      <c r="AS199" s="143">
        <v>97030604</v>
      </c>
      <c r="AT199" t="s">
        <v>1669</v>
      </c>
      <c r="AU199" s="124">
        <v>14175</v>
      </c>
      <c r="AW199">
        <v>96031201</v>
      </c>
      <c r="AX199" t="s">
        <v>3848</v>
      </c>
      <c r="AY199" s="145">
        <v>14175</v>
      </c>
      <c r="BA199">
        <v>95071201</v>
      </c>
      <c r="BB199" t="s">
        <v>989</v>
      </c>
      <c r="BC199" s="120">
        <v>14175</v>
      </c>
      <c r="BE199" s="69">
        <v>94040402</v>
      </c>
      <c r="BF199" s="69" t="s">
        <v>3923</v>
      </c>
      <c r="BG199" s="54">
        <v>14175</v>
      </c>
    </row>
    <row r="200" spans="45:59">
      <c r="AS200" s="143">
        <v>97030604</v>
      </c>
      <c r="AT200" t="s">
        <v>1670</v>
      </c>
      <c r="AU200" s="124">
        <v>14175</v>
      </c>
      <c r="AW200">
        <v>96031201</v>
      </c>
      <c r="AX200" t="s">
        <v>3849</v>
      </c>
      <c r="AY200" s="145">
        <v>14175</v>
      </c>
      <c r="BA200">
        <v>95071201</v>
      </c>
      <c r="BB200" t="s">
        <v>990</v>
      </c>
      <c r="BC200" s="120">
        <v>14175</v>
      </c>
      <c r="BE200" s="69">
        <v>94040404</v>
      </c>
      <c r="BF200" s="69" t="s">
        <v>3924</v>
      </c>
      <c r="BG200" s="54">
        <v>14175</v>
      </c>
    </row>
    <row r="201" spans="45:59">
      <c r="AS201" s="143">
        <v>97030604</v>
      </c>
      <c r="AT201" t="s">
        <v>1671</v>
      </c>
      <c r="AU201" s="124">
        <v>14175</v>
      </c>
      <c r="AW201">
        <v>96031201</v>
      </c>
      <c r="AX201" t="s">
        <v>3850</v>
      </c>
      <c r="AY201" s="145">
        <v>14175</v>
      </c>
      <c r="BA201">
        <v>95071201</v>
      </c>
      <c r="BB201" t="s">
        <v>991</v>
      </c>
      <c r="BC201" s="120">
        <v>14175</v>
      </c>
      <c r="BE201" s="69">
        <v>94040404</v>
      </c>
      <c r="BF201" s="69" t="s">
        <v>3925</v>
      </c>
      <c r="BG201" s="54">
        <v>14175</v>
      </c>
    </row>
    <row r="202" spans="45:59">
      <c r="AS202" s="143">
        <v>97030605</v>
      </c>
      <c r="AT202" t="s">
        <v>1672</v>
      </c>
      <c r="AU202" s="124">
        <v>14175</v>
      </c>
      <c r="AW202">
        <v>96031201</v>
      </c>
      <c r="AX202" t="s">
        <v>3851</v>
      </c>
      <c r="AY202" s="145">
        <v>14175</v>
      </c>
      <c r="BA202" s="72">
        <v>94051202</v>
      </c>
      <c r="BB202" s="72" t="s">
        <v>3433</v>
      </c>
      <c r="BC202" s="63">
        <v>12600</v>
      </c>
      <c r="BE202" s="69">
        <v>94040404</v>
      </c>
      <c r="BF202" s="69" t="s">
        <v>3926</v>
      </c>
      <c r="BG202" s="54">
        <v>14175</v>
      </c>
    </row>
    <row r="203" spans="45:59">
      <c r="AS203" s="143">
        <v>97062606</v>
      </c>
      <c r="AT203" t="s">
        <v>1673</v>
      </c>
      <c r="AU203" s="124">
        <v>13500</v>
      </c>
      <c r="AW203" s="144">
        <v>95050402</v>
      </c>
      <c r="AX203" s="144" t="s">
        <v>3537</v>
      </c>
      <c r="AY203" s="62">
        <v>13500</v>
      </c>
      <c r="BA203" s="72">
        <v>94051202</v>
      </c>
      <c r="BB203" s="72" t="s">
        <v>3434</v>
      </c>
      <c r="BC203" s="63">
        <v>12600</v>
      </c>
      <c r="BE203" s="69">
        <v>94040404</v>
      </c>
      <c r="BF203" s="69" t="s">
        <v>3927</v>
      </c>
      <c r="BG203" s="54">
        <v>14175</v>
      </c>
    </row>
    <row r="204" spans="45:59">
      <c r="AS204" s="143">
        <v>97062606</v>
      </c>
      <c r="AT204" t="s">
        <v>1674</v>
      </c>
      <c r="AU204" s="124">
        <v>13500</v>
      </c>
      <c r="AW204" s="144">
        <v>95050402</v>
      </c>
      <c r="AX204" s="144" t="s">
        <v>3538</v>
      </c>
      <c r="AY204" s="62">
        <v>13500</v>
      </c>
      <c r="BA204">
        <v>95060102</v>
      </c>
      <c r="BB204" t="s">
        <v>3435</v>
      </c>
      <c r="BC204" s="121">
        <v>14175</v>
      </c>
      <c r="BE204" s="69">
        <v>94111804</v>
      </c>
      <c r="BF204" s="69" t="s">
        <v>3928</v>
      </c>
      <c r="BG204" s="54">
        <v>14175</v>
      </c>
    </row>
    <row r="205" spans="45:59">
      <c r="AS205" s="143">
        <v>97062606</v>
      </c>
      <c r="AT205" t="s">
        <v>1675</v>
      </c>
      <c r="AU205" s="124">
        <v>13500</v>
      </c>
      <c r="AW205" s="144">
        <v>95050402</v>
      </c>
      <c r="AX205" s="144" t="s">
        <v>3539</v>
      </c>
      <c r="AY205" s="62">
        <v>13500</v>
      </c>
      <c r="BA205">
        <v>95060102</v>
      </c>
      <c r="BB205" t="s">
        <v>3436</v>
      </c>
      <c r="BC205" s="121">
        <v>14175</v>
      </c>
      <c r="BE205" s="69">
        <v>94111804</v>
      </c>
      <c r="BF205" s="69" t="s">
        <v>3929</v>
      </c>
      <c r="BG205" s="54">
        <v>14175</v>
      </c>
    </row>
    <row r="206" spans="45:59">
      <c r="AS206" s="143">
        <v>97062606</v>
      </c>
      <c r="AT206" t="s">
        <v>1676</v>
      </c>
      <c r="AU206" s="124">
        <v>13500</v>
      </c>
      <c r="AW206" s="144">
        <v>95010305</v>
      </c>
      <c r="AX206" s="144" t="s">
        <v>3544</v>
      </c>
      <c r="AY206" s="62">
        <v>11340</v>
      </c>
      <c r="BA206">
        <v>95060102</v>
      </c>
      <c r="BB206" t="s">
        <v>3437</v>
      </c>
      <c r="BC206" s="121">
        <v>14175</v>
      </c>
      <c r="BE206" s="69">
        <v>94111804</v>
      </c>
      <c r="BF206" s="69" t="s">
        <v>3930</v>
      </c>
      <c r="BG206" s="54">
        <v>14175</v>
      </c>
    </row>
    <row r="207" spans="45:59">
      <c r="AS207" s="143">
        <v>97062607</v>
      </c>
      <c r="AT207" t="s">
        <v>1677</v>
      </c>
      <c r="AU207" s="124">
        <v>13500</v>
      </c>
      <c r="AW207" s="144">
        <v>95010306</v>
      </c>
      <c r="AX207" s="144" t="s">
        <v>3545</v>
      </c>
      <c r="AY207" s="62">
        <v>11340</v>
      </c>
      <c r="BA207">
        <v>95060102</v>
      </c>
      <c r="BB207" t="s">
        <v>3438</v>
      </c>
      <c r="BC207" s="121">
        <v>14175</v>
      </c>
      <c r="BE207" s="69">
        <v>94111804</v>
      </c>
      <c r="BF207" s="69" t="s">
        <v>3931</v>
      </c>
      <c r="BG207" s="54">
        <v>14175</v>
      </c>
    </row>
    <row r="208" spans="45:59">
      <c r="AS208" s="158">
        <v>96101501</v>
      </c>
      <c r="AT208" s="144" t="s">
        <v>27</v>
      </c>
      <c r="AU208" s="153">
        <v>14175</v>
      </c>
      <c r="AW208">
        <v>96082101</v>
      </c>
      <c r="AX208" t="s">
        <v>3852</v>
      </c>
      <c r="AY208" s="145">
        <v>14175</v>
      </c>
      <c r="BA208">
        <v>95060103</v>
      </c>
      <c r="BB208" t="s">
        <v>3439</v>
      </c>
      <c r="BC208" s="121">
        <v>14175</v>
      </c>
      <c r="BE208" s="69">
        <v>94111804</v>
      </c>
      <c r="BF208" s="69" t="s">
        <v>2428</v>
      </c>
      <c r="BG208" s="54">
        <v>14175</v>
      </c>
    </row>
    <row r="209" spans="45:59">
      <c r="AS209" s="158">
        <v>96101501</v>
      </c>
      <c r="AT209" s="144" t="s">
        <v>28</v>
      </c>
      <c r="AU209" s="153">
        <v>14175</v>
      </c>
      <c r="AW209">
        <v>96082101</v>
      </c>
      <c r="AX209" t="s">
        <v>3853</v>
      </c>
      <c r="AY209" s="145">
        <v>14175</v>
      </c>
      <c r="BA209" s="72">
        <v>94111804</v>
      </c>
      <c r="BB209" s="72" t="s">
        <v>2428</v>
      </c>
      <c r="BC209" s="62">
        <v>14175</v>
      </c>
      <c r="BE209" s="69">
        <v>94111804</v>
      </c>
      <c r="BF209" s="69" t="s">
        <v>2429</v>
      </c>
      <c r="BG209" s="54">
        <v>14175</v>
      </c>
    </row>
    <row r="210" spans="45:59">
      <c r="AS210" s="158">
        <v>96101501</v>
      </c>
      <c r="AT210" s="144" t="s">
        <v>29</v>
      </c>
      <c r="AU210" s="153">
        <v>14175</v>
      </c>
      <c r="AW210">
        <v>96082101</v>
      </c>
      <c r="AX210" t="s">
        <v>3854</v>
      </c>
      <c r="AY210" s="145">
        <v>14175</v>
      </c>
      <c r="BA210" s="72">
        <v>94111804</v>
      </c>
      <c r="BB210" s="72" t="s">
        <v>2429</v>
      </c>
      <c r="BC210" s="62">
        <v>14175</v>
      </c>
      <c r="BE210" s="69">
        <v>94111804</v>
      </c>
      <c r="BF210" s="69" t="s">
        <v>2430</v>
      </c>
      <c r="BG210" s="54">
        <v>14175</v>
      </c>
    </row>
    <row r="211" spans="45:59">
      <c r="AS211" s="158">
        <v>96112901</v>
      </c>
      <c r="AT211" s="144" t="s">
        <v>34</v>
      </c>
      <c r="AU211" s="153">
        <v>13500</v>
      </c>
      <c r="AW211">
        <v>96082101</v>
      </c>
      <c r="AX211" t="s">
        <v>3855</v>
      </c>
      <c r="AY211" s="145">
        <v>14175</v>
      </c>
      <c r="BA211" s="72">
        <v>94111804</v>
      </c>
      <c r="BB211" s="72" t="s">
        <v>2430</v>
      </c>
      <c r="BC211" s="62">
        <v>14175</v>
      </c>
      <c r="BE211" s="72">
        <v>93070901</v>
      </c>
      <c r="BF211" s="72" t="s">
        <v>1635</v>
      </c>
      <c r="BG211" s="62">
        <v>14175</v>
      </c>
    </row>
    <row r="212" spans="45:59">
      <c r="AS212" s="158">
        <v>96112901</v>
      </c>
      <c r="AT212" s="144" t="s">
        <v>35</v>
      </c>
      <c r="AU212" s="153">
        <v>13500</v>
      </c>
      <c r="AW212">
        <v>96082101</v>
      </c>
      <c r="AX212" t="s">
        <v>3856</v>
      </c>
      <c r="AY212" s="145">
        <v>14175</v>
      </c>
      <c r="BA212">
        <v>95102701</v>
      </c>
      <c r="BB212" t="s">
        <v>992</v>
      </c>
      <c r="BC212" s="120">
        <v>37800</v>
      </c>
      <c r="BE212" s="72">
        <v>93101501</v>
      </c>
      <c r="BF212" s="72" t="s">
        <v>1636</v>
      </c>
      <c r="BG212" s="62">
        <v>23625</v>
      </c>
    </row>
    <row r="213" spans="45:59">
      <c r="AS213" s="158">
        <v>96112901</v>
      </c>
      <c r="AT213" s="144" t="s">
        <v>36</v>
      </c>
      <c r="AU213" s="153">
        <v>13500</v>
      </c>
      <c r="AW213">
        <v>96082101</v>
      </c>
      <c r="AX213" t="s">
        <v>3857</v>
      </c>
      <c r="AY213" s="145">
        <v>14175</v>
      </c>
      <c r="BA213">
        <v>95102701</v>
      </c>
      <c r="BB213" t="s">
        <v>993</v>
      </c>
      <c r="BC213" s="120">
        <v>37800</v>
      </c>
      <c r="BE213" s="72">
        <v>93101501</v>
      </c>
      <c r="BF213" s="72" t="s">
        <v>1637</v>
      </c>
      <c r="BG213" s="62">
        <v>23625</v>
      </c>
    </row>
    <row r="214" spans="45:59">
      <c r="AS214" s="158">
        <v>96111403</v>
      </c>
      <c r="AT214" s="144" t="s">
        <v>41</v>
      </c>
      <c r="AU214" s="153">
        <v>14175</v>
      </c>
      <c r="AW214">
        <v>96082101</v>
      </c>
      <c r="AX214" t="s">
        <v>3858</v>
      </c>
      <c r="AY214" s="145">
        <v>14175</v>
      </c>
      <c r="BA214">
        <v>95102701</v>
      </c>
      <c r="BB214" t="s">
        <v>994</v>
      </c>
      <c r="BC214" s="120">
        <v>37800</v>
      </c>
      <c r="BE214" s="72">
        <v>93101501</v>
      </c>
      <c r="BF214" s="72" t="s">
        <v>1638</v>
      </c>
      <c r="BG214" s="62">
        <v>23625</v>
      </c>
    </row>
    <row r="215" spans="45:59">
      <c r="AS215" s="158">
        <v>96111403</v>
      </c>
      <c r="AT215" s="144" t="s">
        <v>42</v>
      </c>
      <c r="AU215" s="153">
        <v>14175</v>
      </c>
      <c r="AW215" s="144">
        <v>95081801</v>
      </c>
      <c r="AX215" s="144" t="s">
        <v>3550</v>
      </c>
      <c r="AY215" s="62">
        <v>14175</v>
      </c>
      <c r="BA215">
        <v>95102701</v>
      </c>
      <c r="BB215" t="s">
        <v>995</v>
      </c>
      <c r="BC215" s="120">
        <v>37800</v>
      </c>
      <c r="BE215" s="69">
        <v>94071901</v>
      </c>
      <c r="BF215" s="69" t="s">
        <v>2431</v>
      </c>
      <c r="BG215" s="54">
        <v>13500</v>
      </c>
    </row>
    <row r="216" spans="45:59">
      <c r="AS216" s="158">
        <v>96111403</v>
      </c>
      <c r="AT216" s="144" t="s">
        <v>43</v>
      </c>
      <c r="AU216" s="153">
        <v>14175</v>
      </c>
      <c r="AW216" s="144">
        <v>95081802</v>
      </c>
      <c r="AX216" s="144" t="s">
        <v>3551</v>
      </c>
      <c r="AY216" s="62">
        <v>14175</v>
      </c>
      <c r="BA216">
        <v>95102701</v>
      </c>
      <c r="BB216" t="s">
        <v>996</v>
      </c>
      <c r="BC216" s="120">
        <v>37800</v>
      </c>
      <c r="BE216" s="69">
        <v>94071901</v>
      </c>
      <c r="BF216" s="69" t="s">
        <v>2432</v>
      </c>
      <c r="BG216" s="54">
        <v>13500</v>
      </c>
    </row>
    <row r="217" spans="45:59">
      <c r="AS217" s="158">
        <v>96072501</v>
      </c>
      <c r="AT217" s="144" t="s">
        <v>1678</v>
      </c>
      <c r="AU217" s="153">
        <v>14175</v>
      </c>
      <c r="AW217" s="144">
        <v>95042005</v>
      </c>
      <c r="AX217" s="144" t="s">
        <v>3554</v>
      </c>
      <c r="AY217" s="62">
        <v>14175</v>
      </c>
      <c r="BA217">
        <v>95102701</v>
      </c>
      <c r="BB217" t="s">
        <v>997</v>
      </c>
      <c r="BC217" s="120">
        <v>37800</v>
      </c>
      <c r="BE217" s="69">
        <v>94071901</v>
      </c>
      <c r="BF217" s="69" t="s">
        <v>2433</v>
      </c>
      <c r="BG217" s="54">
        <v>13500</v>
      </c>
    </row>
    <row r="218" spans="45:59">
      <c r="AS218" s="158">
        <v>96072501</v>
      </c>
      <c r="AT218" s="144" t="s">
        <v>1679</v>
      </c>
      <c r="AU218" s="153">
        <v>14175</v>
      </c>
      <c r="AW218" s="144">
        <v>95070701</v>
      </c>
      <c r="AX218" s="144" t="s">
        <v>3561</v>
      </c>
      <c r="AY218" s="62">
        <v>14175</v>
      </c>
      <c r="BA218">
        <v>95102701</v>
      </c>
      <c r="BB218" t="s">
        <v>998</v>
      </c>
      <c r="BC218" s="120">
        <v>37800</v>
      </c>
      <c r="BE218" s="69">
        <v>94071901</v>
      </c>
      <c r="BF218" s="69" t="s">
        <v>2434</v>
      </c>
      <c r="BG218" s="54">
        <v>13500</v>
      </c>
    </row>
    <row r="219" spans="45:59">
      <c r="AS219" s="158">
        <v>96032901</v>
      </c>
      <c r="AT219" s="144" t="s">
        <v>53</v>
      </c>
      <c r="AU219" s="153">
        <v>14175</v>
      </c>
      <c r="AW219" s="144">
        <v>95070701</v>
      </c>
      <c r="AX219" s="144" t="s">
        <v>3562</v>
      </c>
      <c r="AY219" s="62">
        <v>14175</v>
      </c>
      <c r="BA219">
        <v>95051001</v>
      </c>
      <c r="BB219" t="s">
        <v>999</v>
      </c>
      <c r="BC219" s="120">
        <v>13500</v>
      </c>
      <c r="BE219" s="69">
        <v>94071901</v>
      </c>
      <c r="BF219" s="69" t="s">
        <v>2533</v>
      </c>
      <c r="BG219" s="54">
        <v>13500</v>
      </c>
    </row>
    <row r="220" spans="45:59">
      <c r="AS220" s="158">
        <v>96032901</v>
      </c>
      <c r="AT220" s="144" t="s">
        <v>54</v>
      </c>
      <c r="AU220" s="153">
        <v>14175</v>
      </c>
      <c r="AW220">
        <v>96121101</v>
      </c>
      <c r="AX220" t="s">
        <v>3859</v>
      </c>
      <c r="AY220" s="145">
        <v>14175</v>
      </c>
      <c r="BA220">
        <v>95051001</v>
      </c>
      <c r="BB220" t="s">
        <v>1000</v>
      </c>
      <c r="BC220" s="120">
        <v>13500</v>
      </c>
      <c r="BE220" s="69">
        <v>94071901</v>
      </c>
      <c r="BF220" s="69" t="s">
        <v>2534</v>
      </c>
      <c r="BG220" s="54">
        <v>13500</v>
      </c>
    </row>
    <row r="221" spans="45:59">
      <c r="AS221" s="143">
        <v>97010901</v>
      </c>
      <c r="AT221" t="s">
        <v>2512</v>
      </c>
      <c r="AU221" s="124">
        <v>14175</v>
      </c>
      <c r="AW221">
        <v>96121101</v>
      </c>
      <c r="AX221" t="s">
        <v>3860</v>
      </c>
      <c r="AY221" s="145">
        <v>14175</v>
      </c>
      <c r="BA221">
        <v>95051001</v>
      </c>
      <c r="BB221" t="s">
        <v>1001</v>
      </c>
      <c r="BC221" s="120">
        <v>13500</v>
      </c>
      <c r="BE221" s="72">
        <v>93101201</v>
      </c>
      <c r="BF221" s="72" t="s">
        <v>1639</v>
      </c>
      <c r="BG221" s="62">
        <v>12000</v>
      </c>
    </row>
    <row r="222" spans="45:59">
      <c r="AS222" s="143">
        <v>97010901</v>
      </c>
      <c r="AT222" t="s">
        <v>2513</v>
      </c>
      <c r="AU222" s="124">
        <v>14175</v>
      </c>
      <c r="AW222">
        <v>96121101</v>
      </c>
      <c r="AX222" t="s">
        <v>3861</v>
      </c>
      <c r="AY222" s="145">
        <v>14175</v>
      </c>
      <c r="BA222">
        <v>95051001</v>
      </c>
      <c r="BB222" t="s">
        <v>1002</v>
      </c>
      <c r="BC222" s="120">
        <v>13500</v>
      </c>
      <c r="BE222" s="72">
        <v>93101201</v>
      </c>
      <c r="BF222" s="72" t="s">
        <v>1640</v>
      </c>
      <c r="BG222" s="63">
        <v>12000</v>
      </c>
    </row>
    <row r="223" spans="45:59">
      <c r="AS223" s="143">
        <v>97010901</v>
      </c>
      <c r="AT223" t="s">
        <v>2514</v>
      </c>
      <c r="AU223" s="124">
        <v>14175</v>
      </c>
      <c r="AW223">
        <v>96121101</v>
      </c>
      <c r="AX223" t="s">
        <v>3862</v>
      </c>
      <c r="AY223" s="145">
        <v>14175</v>
      </c>
      <c r="BA223">
        <v>95051001</v>
      </c>
      <c r="BB223" t="s">
        <v>1003</v>
      </c>
      <c r="BC223" s="120">
        <v>13500</v>
      </c>
      <c r="BE223" s="72">
        <v>93101201</v>
      </c>
      <c r="BF223" s="72" t="s">
        <v>1641</v>
      </c>
      <c r="BG223" s="63">
        <v>12000</v>
      </c>
    </row>
    <row r="224" spans="45:59">
      <c r="AS224" s="143">
        <v>97081202</v>
      </c>
      <c r="AT224" t="s">
        <v>2515</v>
      </c>
      <c r="AU224" s="124">
        <v>10800</v>
      </c>
      <c r="AW224">
        <v>96121101</v>
      </c>
      <c r="AX224" t="s">
        <v>3863</v>
      </c>
      <c r="AY224" s="145">
        <v>14175</v>
      </c>
      <c r="BA224">
        <v>95051001</v>
      </c>
      <c r="BB224" t="s">
        <v>1004</v>
      </c>
      <c r="BC224" s="120">
        <v>13500</v>
      </c>
      <c r="BE224" s="69">
        <v>94041901</v>
      </c>
      <c r="BF224" s="69" t="s">
        <v>2535</v>
      </c>
      <c r="BG224" s="54">
        <v>14175</v>
      </c>
    </row>
    <row r="225" spans="45:59">
      <c r="AS225" s="143">
        <v>97081202</v>
      </c>
      <c r="AT225" t="s">
        <v>2516</v>
      </c>
      <c r="AU225" s="124">
        <v>10800</v>
      </c>
      <c r="AW225">
        <v>96121101</v>
      </c>
      <c r="AX225" t="s">
        <v>3864</v>
      </c>
      <c r="AY225" s="145">
        <v>14175</v>
      </c>
      <c r="BA225" s="72">
        <v>94062001</v>
      </c>
      <c r="BB225" s="72" t="s">
        <v>3607</v>
      </c>
      <c r="BC225" s="62">
        <v>14175</v>
      </c>
      <c r="BE225" s="69">
        <v>94041901</v>
      </c>
      <c r="BF225" s="69" t="s">
        <v>2536</v>
      </c>
      <c r="BG225" s="54">
        <v>14175</v>
      </c>
    </row>
    <row r="226" spans="45:59">
      <c r="AS226" s="143">
        <v>97081202</v>
      </c>
      <c r="AT226" t="s">
        <v>2517</v>
      </c>
      <c r="AU226" s="124">
        <v>10800</v>
      </c>
      <c r="AW226" s="72">
        <v>95103108</v>
      </c>
      <c r="AX226" s="72" t="s">
        <v>1611</v>
      </c>
      <c r="AY226" s="62">
        <v>14175</v>
      </c>
      <c r="BA226" s="72">
        <v>94062001</v>
      </c>
      <c r="BB226" s="72" t="s">
        <v>3608</v>
      </c>
      <c r="BC226" s="62">
        <v>14175</v>
      </c>
      <c r="BE226" s="69">
        <v>94041901</v>
      </c>
      <c r="BF226" s="69" t="s">
        <v>2537</v>
      </c>
      <c r="BG226" s="54">
        <v>14175</v>
      </c>
    </row>
    <row r="227" spans="45:59">
      <c r="AS227" s="143">
        <v>97081202</v>
      </c>
      <c r="AT227" t="s">
        <v>2518</v>
      </c>
      <c r="AU227" s="124">
        <v>10800</v>
      </c>
      <c r="AW227" s="72">
        <v>95103108</v>
      </c>
      <c r="AX227" s="72" t="s">
        <v>1612</v>
      </c>
      <c r="AY227" s="62">
        <v>14175</v>
      </c>
      <c r="BA227" s="72">
        <v>94071901</v>
      </c>
      <c r="BB227" s="72" t="s">
        <v>2533</v>
      </c>
      <c r="BC227" s="62">
        <v>13500</v>
      </c>
      <c r="BE227" s="69">
        <v>94041901</v>
      </c>
      <c r="BF227" s="69" t="s">
        <v>2538</v>
      </c>
      <c r="BG227" s="54">
        <v>14175</v>
      </c>
    </row>
    <row r="228" spans="45:59">
      <c r="AS228" s="143">
        <v>97081203</v>
      </c>
      <c r="AT228" t="s">
        <v>2519</v>
      </c>
      <c r="AU228" s="124">
        <v>10800</v>
      </c>
      <c r="AW228" s="72">
        <v>95103108</v>
      </c>
      <c r="AX228" s="72" t="s">
        <v>1613</v>
      </c>
      <c r="AY228" s="62">
        <v>14175</v>
      </c>
      <c r="BA228" s="72">
        <v>94071901</v>
      </c>
      <c r="BB228" s="72" t="s">
        <v>2534</v>
      </c>
      <c r="BC228" s="62">
        <v>13500</v>
      </c>
      <c r="BE228" s="69">
        <v>94041901</v>
      </c>
      <c r="BF228" s="69" t="s">
        <v>2539</v>
      </c>
      <c r="BG228" s="54">
        <v>14175</v>
      </c>
    </row>
    <row r="229" spans="45:59">
      <c r="AS229" s="143">
        <v>97081203</v>
      </c>
      <c r="AT229" t="s">
        <v>919</v>
      </c>
      <c r="AU229" s="124">
        <v>10800</v>
      </c>
      <c r="AW229" s="144">
        <v>95062802</v>
      </c>
      <c r="AX229" s="144" t="s">
        <v>3567</v>
      </c>
      <c r="AY229" s="62">
        <v>13500</v>
      </c>
      <c r="BA229">
        <v>95102401</v>
      </c>
      <c r="BB229" t="s">
        <v>1005</v>
      </c>
      <c r="BC229" s="120">
        <v>14175</v>
      </c>
      <c r="BE229" s="69">
        <v>94040406</v>
      </c>
      <c r="BF229" s="69" t="s">
        <v>2540</v>
      </c>
      <c r="BG229" s="54">
        <v>11340</v>
      </c>
    </row>
    <row r="230" spans="45:59">
      <c r="AS230" s="158">
        <v>96120601</v>
      </c>
      <c r="AT230" s="144" t="s">
        <v>59</v>
      </c>
      <c r="AU230" s="153">
        <v>14175</v>
      </c>
      <c r="AW230">
        <v>96101501</v>
      </c>
      <c r="AX230" t="s">
        <v>3865</v>
      </c>
      <c r="AY230" s="145">
        <v>14175</v>
      </c>
      <c r="BA230">
        <v>95102401</v>
      </c>
      <c r="BB230" t="s">
        <v>3511</v>
      </c>
      <c r="BC230" s="120">
        <v>14175</v>
      </c>
      <c r="BE230" s="69">
        <v>94040406</v>
      </c>
      <c r="BF230" s="69" t="s">
        <v>2541</v>
      </c>
      <c r="BG230" s="54">
        <v>11340</v>
      </c>
    </row>
    <row r="231" spans="45:59">
      <c r="AS231" s="158">
        <v>96120601</v>
      </c>
      <c r="AT231" s="144" t="s">
        <v>60</v>
      </c>
      <c r="AU231" s="153">
        <v>14175</v>
      </c>
      <c r="AW231">
        <v>96101501</v>
      </c>
      <c r="AX231" t="s">
        <v>3866</v>
      </c>
      <c r="AY231" s="145">
        <v>14175</v>
      </c>
      <c r="BA231">
        <v>95102401</v>
      </c>
      <c r="BB231" t="s">
        <v>3512</v>
      </c>
      <c r="BC231" s="120">
        <v>14175</v>
      </c>
      <c r="BE231" s="69">
        <v>94040406</v>
      </c>
      <c r="BF231" s="69" t="s">
        <v>2542</v>
      </c>
      <c r="BG231" s="54">
        <v>11340</v>
      </c>
    </row>
    <row r="232" spans="45:59">
      <c r="AS232" s="158">
        <v>96120601</v>
      </c>
      <c r="AT232" s="144" t="s">
        <v>61</v>
      </c>
      <c r="AU232" s="153">
        <v>14175</v>
      </c>
      <c r="AW232">
        <v>96101501</v>
      </c>
      <c r="AX232" t="s">
        <v>3867</v>
      </c>
      <c r="AY232" s="145">
        <v>14175</v>
      </c>
      <c r="BA232">
        <v>95102401</v>
      </c>
      <c r="BB232" t="s">
        <v>3513</v>
      </c>
      <c r="BC232" s="120">
        <v>14175</v>
      </c>
      <c r="BE232" s="69">
        <v>94040406</v>
      </c>
      <c r="BF232" s="69" t="s">
        <v>2543</v>
      </c>
      <c r="BG232" s="54">
        <v>11340</v>
      </c>
    </row>
    <row r="233" spans="45:59">
      <c r="AS233" s="158"/>
      <c r="AT233" s="144"/>
      <c r="AU233" s="153"/>
      <c r="AW233">
        <v>96101501</v>
      </c>
      <c r="AX233" t="s">
        <v>26</v>
      </c>
      <c r="AY233" s="145">
        <v>14175</v>
      </c>
      <c r="BA233">
        <v>95102401</v>
      </c>
      <c r="BB233" t="s">
        <v>3514</v>
      </c>
      <c r="BC233" s="120">
        <v>14175</v>
      </c>
      <c r="BE233" s="69">
        <v>94042502</v>
      </c>
      <c r="BF233" s="69" t="s">
        <v>2544</v>
      </c>
      <c r="BG233" s="54">
        <v>14175</v>
      </c>
    </row>
    <row r="234" spans="45:59">
      <c r="AS234" s="143"/>
      <c r="AU234" s="159"/>
      <c r="AW234">
        <v>96101501</v>
      </c>
      <c r="AX234" t="s">
        <v>27</v>
      </c>
      <c r="AY234" s="145">
        <v>14175</v>
      </c>
      <c r="BA234">
        <v>95102401</v>
      </c>
      <c r="BB234" t="s">
        <v>3515</v>
      </c>
      <c r="BC234" s="120">
        <v>14175</v>
      </c>
      <c r="BE234" s="69">
        <v>94042502</v>
      </c>
      <c r="BF234" s="69" t="s">
        <v>2545</v>
      </c>
      <c r="BG234" s="54">
        <v>14175</v>
      </c>
    </row>
    <row r="235" spans="45:59">
      <c r="AS235" s="158"/>
      <c r="AT235" s="144"/>
      <c r="AU235" s="55"/>
      <c r="AW235">
        <v>96101501</v>
      </c>
      <c r="AX235" t="s">
        <v>28</v>
      </c>
      <c r="AY235" s="145">
        <v>14175</v>
      </c>
      <c r="BA235">
        <v>95102401</v>
      </c>
      <c r="BB235" t="s">
        <v>3516</v>
      </c>
      <c r="BC235" s="120">
        <v>14175</v>
      </c>
      <c r="BE235" s="69">
        <v>94042502</v>
      </c>
      <c r="BF235" s="69" t="s">
        <v>2546</v>
      </c>
      <c r="BG235" s="54">
        <v>14175</v>
      </c>
    </row>
    <row r="236" spans="45:59">
      <c r="AS236" s="143"/>
      <c r="AW236">
        <v>96101501</v>
      </c>
      <c r="AX236" t="s">
        <v>29</v>
      </c>
      <c r="AY236" s="145">
        <v>14175</v>
      </c>
      <c r="BA236" s="72">
        <v>94041901</v>
      </c>
      <c r="BB236" s="72" t="s">
        <v>2539</v>
      </c>
      <c r="BC236" s="62">
        <v>14175</v>
      </c>
      <c r="BE236" s="69">
        <v>94042502</v>
      </c>
      <c r="BF236" s="69" t="s">
        <v>2547</v>
      </c>
      <c r="BG236" s="54">
        <v>14175</v>
      </c>
    </row>
    <row r="237" spans="45:59">
      <c r="AS237" s="154" t="s">
        <v>920</v>
      </c>
      <c r="AT237" s="114"/>
      <c r="AU237" s="11">
        <f>SUM(AU238:AU241)</f>
        <v>108750</v>
      </c>
      <c r="AW237">
        <v>96112901</v>
      </c>
      <c r="AX237" t="s">
        <v>30</v>
      </c>
      <c r="AY237" s="145">
        <v>13500</v>
      </c>
      <c r="BA237" s="72">
        <v>94042502</v>
      </c>
      <c r="BB237" s="72" t="s">
        <v>2548</v>
      </c>
      <c r="BC237" s="62">
        <v>14175</v>
      </c>
      <c r="BE237" s="69">
        <v>94042502</v>
      </c>
      <c r="BF237" s="69" t="s">
        <v>2548</v>
      </c>
      <c r="BG237" s="54">
        <v>14175</v>
      </c>
    </row>
    <row r="238" spans="45:59">
      <c r="AS238" s="158">
        <v>97123108</v>
      </c>
      <c r="AT238" s="144" t="s">
        <v>412</v>
      </c>
      <c r="AU238" s="62">
        <v>15000</v>
      </c>
      <c r="AW238">
        <v>96112901</v>
      </c>
      <c r="AX238" t="s">
        <v>31</v>
      </c>
      <c r="AY238" s="145">
        <v>13500</v>
      </c>
      <c r="BA238">
        <v>95083101</v>
      </c>
      <c r="BB238" t="s">
        <v>3517</v>
      </c>
      <c r="BC238" s="120">
        <v>14175</v>
      </c>
      <c r="BE238" s="72">
        <v>93060901</v>
      </c>
      <c r="BF238" s="72" t="s">
        <v>1642</v>
      </c>
      <c r="BG238" s="62">
        <v>22050</v>
      </c>
    </row>
    <row r="239" spans="45:59">
      <c r="AS239" s="158">
        <v>96122802</v>
      </c>
      <c r="AT239" s="144" t="s">
        <v>412</v>
      </c>
      <c r="AU239" s="62">
        <v>15000</v>
      </c>
      <c r="AW239">
        <v>96112901</v>
      </c>
      <c r="AX239" t="s">
        <v>32</v>
      </c>
      <c r="AY239" s="145">
        <v>13500</v>
      </c>
      <c r="BA239">
        <v>95083101</v>
      </c>
      <c r="BB239" t="s">
        <v>3518</v>
      </c>
      <c r="BC239" s="120">
        <v>14175</v>
      </c>
      <c r="BE239" s="69">
        <v>94111808</v>
      </c>
      <c r="BF239" s="69" t="s">
        <v>2549</v>
      </c>
      <c r="BG239" s="54">
        <v>13500</v>
      </c>
    </row>
    <row r="240" spans="45:59">
      <c r="AS240" s="143">
        <v>97111902</v>
      </c>
      <c r="AT240" t="s">
        <v>921</v>
      </c>
      <c r="AU240" s="124">
        <v>14175</v>
      </c>
      <c r="AW240">
        <v>96112901</v>
      </c>
      <c r="AX240" t="s">
        <v>33</v>
      </c>
      <c r="AY240" s="145">
        <v>13500</v>
      </c>
      <c r="BA240">
        <v>95083101</v>
      </c>
      <c r="BB240" t="s">
        <v>3519</v>
      </c>
      <c r="BC240" s="120">
        <v>14175</v>
      </c>
      <c r="BE240" s="69">
        <v>94111808</v>
      </c>
      <c r="BF240" s="69" t="s">
        <v>2550</v>
      </c>
      <c r="BG240" s="54">
        <v>13500</v>
      </c>
    </row>
    <row r="241" spans="45:59">
      <c r="AS241" s="149">
        <v>97041804</v>
      </c>
      <c r="AT241" s="7" t="s">
        <v>2446</v>
      </c>
      <c r="AU241" s="131">
        <f>103320-38745</f>
        <v>64575</v>
      </c>
      <c r="AW241">
        <v>96112901</v>
      </c>
      <c r="AX241" t="s">
        <v>34</v>
      </c>
      <c r="AY241" s="145">
        <v>13500</v>
      </c>
      <c r="BA241">
        <v>95083101</v>
      </c>
      <c r="BB241" t="s">
        <v>3520</v>
      </c>
      <c r="BC241" s="120">
        <v>14175</v>
      </c>
      <c r="BE241" s="69">
        <v>94111808</v>
      </c>
      <c r="BF241" s="69" t="s">
        <v>2551</v>
      </c>
      <c r="BG241" s="54">
        <v>13500</v>
      </c>
    </row>
    <row r="242" spans="45:59">
      <c r="AS242" s="143"/>
      <c r="AW242">
        <v>96112901</v>
      </c>
      <c r="AX242" t="s">
        <v>35</v>
      </c>
      <c r="AY242" s="145">
        <v>13500</v>
      </c>
      <c r="BA242">
        <v>95083101</v>
      </c>
      <c r="BB242" t="s">
        <v>3521</v>
      </c>
      <c r="BC242" s="120">
        <v>14175</v>
      </c>
      <c r="BE242" s="69">
        <v>94111808</v>
      </c>
      <c r="BF242" s="69" t="s">
        <v>2552</v>
      </c>
      <c r="BG242" s="54">
        <v>13500</v>
      </c>
    </row>
    <row r="243" spans="45:59">
      <c r="AS243" s="154" t="s">
        <v>941</v>
      </c>
      <c r="AT243" s="114"/>
      <c r="AU243" s="147">
        <v>50000</v>
      </c>
      <c r="AW243">
        <v>96112901</v>
      </c>
      <c r="AX243" t="s">
        <v>36</v>
      </c>
      <c r="AY243" s="145">
        <v>13500</v>
      </c>
      <c r="BA243">
        <v>95083101</v>
      </c>
      <c r="BB243" t="s">
        <v>3522</v>
      </c>
      <c r="BC243" s="120">
        <v>14175</v>
      </c>
      <c r="BE243" s="69">
        <v>94111808</v>
      </c>
      <c r="BF243" s="69" t="s">
        <v>2553</v>
      </c>
      <c r="BG243" s="54">
        <v>13500</v>
      </c>
    </row>
    <row r="244" spans="45:59">
      <c r="AS244" s="149" t="s">
        <v>942</v>
      </c>
      <c r="AT244" s="7" t="s">
        <v>943</v>
      </c>
      <c r="AU244" s="148">
        <v>50000</v>
      </c>
      <c r="AW244">
        <v>96111403</v>
      </c>
      <c r="AX244" t="s">
        <v>37</v>
      </c>
      <c r="AY244" s="145">
        <v>14175</v>
      </c>
      <c r="BA244">
        <v>95083102</v>
      </c>
      <c r="BB244" t="s">
        <v>3523</v>
      </c>
      <c r="BC244" s="120">
        <v>14175</v>
      </c>
      <c r="BE244" s="69">
        <v>94111808</v>
      </c>
      <c r="BF244" s="69" t="s">
        <v>2554</v>
      </c>
      <c r="BG244" s="54">
        <v>13500</v>
      </c>
    </row>
    <row r="245" spans="45:59">
      <c r="AS245" s="143"/>
      <c r="AW245">
        <v>96111403</v>
      </c>
      <c r="AX245" t="s">
        <v>38</v>
      </c>
      <c r="AY245" s="145">
        <v>14175</v>
      </c>
      <c r="BA245" s="72">
        <v>94111808</v>
      </c>
      <c r="BB245" s="72" t="s">
        <v>2553</v>
      </c>
      <c r="BC245" s="62">
        <v>13500</v>
      </c>
      <c r="BE245" s="69">
        <v>94111808</v>
      </c>
      <c r="BF245" s="69" t="s">
        <v>2555</v>
      </c>
      <c r="BG245" s="54">
        <v>13500</v>
      </c>
    </row>
    <row r="246" spans="45:59">
      <c r="AS246" s="143"/>
      <c r="AW246">
        <v>96111403</v>
      </c>
      <c r="AX246" t="s">
        <v>39</v>
      </c>
      <c r="AY246" s="145">
        <v>14175</v>
      </c>
      <c r="BA246" s="72">
        <v>94111808</v>
      </c>
      <c r="BB246" s="72" t="s">
        <v>2554</v>
      </c>
      <c r="BC246" s="62">
        <v>13500</v>
      </c>
      <c r="BE246" s="69">
        <v>94081002</v>
      </c>
      <c r="BF246" s="69" t="s">
        <v>2556</v>
      </c>
      <c r="BG246" s="54">
        <v>14175</v>
      </c>
    </row>
    <row r="247" spans="45:59">
      <c r="AS247" s="156" t="s">
        <v>922</v>
      </c>
      <c r="AT247" s="157"/>
      <c r="AU247" s="155">
        <v>0</v>
      </c>
      <c r="AW247">
        <v>96111403</v>
      </c>
      <c r="AX247" t="s">
        <v>40</v>
      </c>
      <c r="AY247" s="145">
        <v>14175</v>
      </c>
      <c r="BA247" s="72">
        <v>94111808</v>
      </c>
      <c r="BB247" s="72" t="s">
        <v>2555</v>
      </c>
      <c r="BC247" s="62">
        <v>13500</v>
      </c>
      <c r="BE247" s="69">
        <v>94081002</v>
      </c>
      <c r="BF247" s="69" t="s">
        <v>3598</v>
      </c>
      <c r="BG247" s="54">
        <v>14175</v>
      </c>
    </row>
    <row r="248" spans="45:59">
      <c r="AS248" s="158"/>
      <c r="AT248" s="144"/>
      <c r="AU248" s="62"/>
      <c r="AW248">
        <v>96111403</v>
      </c>
      <c r="AX248" t="s">
        <v>41</v>
      </c>
      <c r="AY248" s="145">
        <v>14175</v>
      </c>
      <c r="BA248" s="72">
        <v>94081002</v>
      </c>
      <c r="BB248" s="72" t="s">
        <v>3601</v>
      </c>
      <c r="BC248" s="62">
        <v>14175</v>
      </c>
      <c r="BE248" s="69">
        <v>94081002</v>
      </c>
      <c r="BF248" s="69" t="s">
        <v>3599</v>
      </c>
      <c r="BG248" s="54">
        <v>14175</v>
      </c>
    </row>
    <row r="249" spans="45:59">
      <c r="AS249" s="156" t="s">
        <v>923</v>
      </c>
      <c r="AT249" s="126"/>
      <c r="AU249" s="155">
        <f>SUM(AU250:AU254)</f>
        <v>253030</v>
      </c>
      <c r="AW249">
        <v>96111403</v>
      </c>
      <c r="AX249" t="s">
        <v>42</v>
      </c>
      <c r="AY249" s="145">
        <v>14175</v>
      </c>
      <c r="BA249" s="72">
        <v>94081002</v>
      </c>
      <c r="BB249" s="72" t="s">
        <v>3602</v>
      </c>
      <c r="BC249" s="62">
        <v>14175</v>
      </c>
      <c r="BE249" s="69">
        <v>94081002</v>
      </c>
      <c r="BF249" s="69" t="s">
        <v>3600</v>
      </c>
      <c r="BG249" s="54">
        <v>14175</v>
      </c>
    </row>
    <row r="250" spans="45:59">
      <c r="AS250" s="143">
        <v>97113001</v>
      </c>
      <c r="AT250" t="s">
        <v>924</v>
      </c>
      <c r="AU250" s="171">
        <v>5071</v>
      </c>
      <c r="AW250">
        <v>96111403</v>
      </c>
      <c r="AX250" t="s">
        <v>43</v>
      </c>
      <c r="AY250" s="145">
        <v>14175</v>
      </c>
      <c r="BA250">
        <v>95052301</v>
      </c>
      <c r="BB250" t="s">
        <v>3524</v>
      </c>
      <c r="BC250" s="120">
        <v>13500</v>
      </c>
      <c r="BE250" s="69">
        <v>94081002</v>
      </c>
      <c r="BF250" s="69" t="s">
        <v>3601</v>
      </c>
      <c r="BG250" s="54">
        <v>14175</v>
      </c>
    </row>
    <row r="251" spans="45:59">
      <c r="AS251" s="143">
        <v>97123110</v>
      </c>
      <c r="AT251" t="s">
        <v>925</v>
      </c>
      <c r="AU251" s="171">
        <v>5071</v>
      </c>
      <c r="AW251">
        <v>96072501</v>
      </c>
      <c r="AX251" t="s">
        <v>44</v>
      </c>
      <c r="AY251" s="145">
        <v>14175</v>
      </c>
      <c r="BA251">
        <v>95052301</v>
      </c>
      <c r="BB251" t="s">
        <v>3525</v>
      </c>
      <c r="BC251" s="120">
        <v>13500</v>
      </c>
      <c r="BE251" s="69">
        <v>94081002</v>
      </c>
      <c r="BF251" s="69" t="s">
        <v>3602</v>
      </c>
      <c r="BG251" s="54">
        <v>14175</v>
      </c>
    </row>
    <row r="252" spans="45:59">
      <c r="AS252" s="143">
        <v>97113001</v>
      </c>
      <c r="AT252" t="s">
        <v>926</v>
      </c>
      <c r="AU252" s="171">
        <v>5718</v>
      </c>
      <c r="AW252">
        <v>96072501</v>
      </c>
      <c r="AX252" t="s">
        <v>45</v>
      </c>
      <c r="AY252" s="145">
        <v>14175</v>
      </c>
      <c r="BA252">
        <v>95052301</v>
      </c>
      <c r="BB252" t="s">
        <v>3526</v>
      </c>
      <c r="BC252" s="120">
        <v>13500</v>
      </c>
      <c r="BE252" s="69">
        <v>94062001</v>
      </c>
      <c r="BF252" s="69" t="s">
        <v>3603</v>
      </c>
      <c r="BG252" s="54">
        <v>14175</v>
      </c>
    </row>
    <row r="253" spans="45:59">
      <c r="AS253" s="143">
        <v>97123110</v>
      </c>
      <c r="AT253" t="s">
        <v>927</v>
      </c>
      <c r="AU253" s="171">
        <v>4351</v>
      </c>
      <c r="AW253">
        <v>96072501</v>
      </c>
      <c r="AX253" t="s">
        <v>46</v>
      </c>
      <c r="AY253" s="145">
        <v>14175</v>
      </c>
      <c r="BA253">
        <v>95052301</v>
      </c>
      <c r="BB253" t="s">
        <v>3527</v>
      </c>
      <c r="BC253" s="120">
        <v>13500</v>
      </c>
      <c r="BE253" s="69">
        <v>94062001</v>
      </c>
      <c r="BF253" s="69" t="s">
        <v>3604</v>
      </c>
      <c r="BG253" s="54">
        <v>14175</v>
      </c>
    </row>
    <row r="254" spans="45:59">
      <c r="AS254" s="143">
        <v>97123110</v>
      </c>
      <c r="AT254" t="s">
        <v>928</v>
      </c>
      <c r="AU254" s="171">
        <v>232819</v>
      </c>
      <c r="AW254">
        <v>96072501</v>
      </c>
      <c r="AX254" t="s">
        <v>47</v>
      </c>
      <c r="AY254" s="145">
        <v>14175</v>
      </c>
      <c r="BA254">
        <v>95052301</v>
      </c>
      <c r="BB254" t="s">
        <v>3528</v>
      </c>
      <c r="BC254" s="120">
        <v>13500</v>
      </c>
      <c r="BE254" s="69">
        <v>94062001</v>
      </c>
      <c r="BF254" s="69" t="s">
        <v>3605</v>
      </c>
      <c r="BG254" s="54">
        <v>14175</v>
      </c>
    </row>
    <row r="255" spans="45:59">
      <c r="AS255" s="143"/>
      <c r="AU255" s="159"/>
      <c r="AW255">
        <v>96072501</v>
      </c>
      <c r="AX255" t="s">
        <v>48</v>
      </c>
      <c r="AY255" s="145">
        <v>14175</v>
      </c>
      <c r="BA255" s="72">
        <v>94042501</v>
      </c>
      <c r="BB255" s="72" t="s">
        <v>1925</v>
      </c>
      <c r="BC255" s="62">
        <v>13500</v>
      </c>
      <c r="BE255" s="69">
        <v>94062001</v>
      </c>
      <c r="BF255" s="69" t="s">
        <v>3606</v>
      </c>
      <c r="BG255" s="54">
        <v>14175</v>
      </c>
    </row>
    <row r="256" spans="45:59">
      <c r="AS256" s="160" t="s">
        <v>929</v>
      </c>
      <c r="AT256" s="126"/>
      <c r="AU256" s="155">
        <f>SUM(AU257:AU258)</f>
        <v>2558</v>
      </c>
      <c r="AW256">
        <v>96072501</v>
      </c>
      <c r="AX256" t="s">
        <v>49</v>
      </c>
      <c r="AY256" s="145">
        <v>14175</v>
      </c>
      <c r="BA256" s="72">
        <v>94042501</v>
      </c>
      <c r="BB256" s="72" t="s">
        <v>1926</v>
      </c>
      <c r="BC256" s="62">
        <v>13500</v>
      </c>
      <c r="BE256" s="69">
        <v>94062001</v>
      </c>
      <c r="BF256" s="69" t="s">
        <v>3607</v>
      </c>
      <c r="BG256" s="54">
        <v>14175</v>
      </c>
    </row>
    <row r="257" spans="45:59">
      <c r="AS257" s="143">
        <v>97113001</v>
      </c>
      <c r="AT257" t="s">
        <v>930</v>
      </c>
      <c r="AU257" s="9">
        <v>1570</v>
      </c>
      <c r="AW257">
        <v>96032901</v>
      </c>
      <c r="AX257" t="s">
        <v>50</v>
      </c>
      <c r="AY257" s="145">
        <v>14175</v>
      </c>
      <c r="BA257" s="72">
        <v>94052301</v>
      </c>
      <c r="BB257" s="72" t="s">
        <v>1931</v>
      </c>
      <c r="BC257" s="62">
        <v>14175</v>
      </c>
      <c r="BE257" s="69">
        <v>94062001</v>
      </c>
      <c r="BF257" s="69" t="s">
        <v>3608</v>
      </c>
      <c r="BG257" s="54">
        <v>14175</v>
      </c>
    </row>
    <row r="258" spans="45:59">
      <c r="AS258" s="143">
        <v>97123110</v>
      </c>
      <c r="AT258" t="s">
        <v>931</v>
      </c>
      <c r="AU258" s="9">
        <v>988</v>
      </c>
      <c r="AW258">
        <v>96032901</v>
      </c>
      <c r="AX258" t="s">
        <v>51</v>
      </c>
      <c r="AY258" s="145">
        <v>14175</v>
      </c>
      <c r="BA258">
        <v>95080901</v>
      </c>
      <c r="BB258" t="s">
        <v>3529</v>
      </c>
      <c r="BC258" s="120">
        <v>14175</v>
      </c>
      <c r="BE258" s="69">
        <v>94042501</v>
      </c>
      <c r="BF258" s="69" t="s">
        <v>3609</v>
      </c>
      <c r="BG258" s="54">
        <v>13500</v>
      </c>
    </row>
    <row r="259" spans="45:59">
      <c r="AS259" s="143"/>
      <c r="AW259">
        <v>96032901</v>
      </c>
      <c r="AX259" t="s">
        <v>52</v>
      </c>
      <c r="AY259" s="145">
        <v>14175</v>
      </c>
      <c r="BA259">
        <v>95080901</v>
      </c>
      <c r="BB259" t="s">
        <v>3530</v>
      </c>
      <c r="BC259" s="120">
        <v>14175</v>
      </c>
      <c r="BE259" s="69">
        <v>94042501</v>
      </c>
      <c r="BF259" s="69" t="s">
        <v>3610</v>
      </c>
      <c r="BG259" s="54">
        <v>13500</v>
      </c>
    </row>
    <row r="260" spans="45:59">
      <c r="AS260" s="156" t="s">
        <v>932</v>
      </c>
      <c r="AT260" s="157"/>
      <c r="AU260" s="155">
        <f>SUM(AU261:AU262)</f>
        <v>2404</v>
      </c>
      <c r="AW260">
        <v>96032901</v>
      </c>
      <c r="AX260" t="s">
        <v>53</v>
      </c>
      <c r="AY260" s="145">
        <v>14175</v>
      </c>
      <c r="BA260">
        <v>95080901</v>
      </c>
      <c r="BB260" t="s">
        <v>3531</v>
      </c>
      <c r="BC260" s="120">
        <v>14175</v>
      </c>
      <c r="BE260" s="69">
        <v>94042501</v>
      </c>
      <c r="BF260" s="69" t="s">
        <v>1923</v>
      </c>
      <c r="BG260" s="54">
        <v>13500</v>
      </c>
    </row>
    <row r="261" spans="45:59">
      <c r="AS261" s="143">
        <v>97113001</v>
      </c>
      <c r="AT261" t="s">
        <v>933</v>
      </c>
      <c r="AU261" s="9">
        <v>1038</v>
      </c>
      <c r="AW261">
        <v>96032901</v>
      </c>
      <c r="AX261" t="s">
        <v>54</v>
      </c>
      <c r="AY261" s="145">
        <v>14175</v>
      </c>
      <c r="BA261">
        <v>95080901</v>
      </c>
      <c r="BB261" t="s">
        <v>3532</v>
      </c>
      <c r="BC261" s="120">
        <v>14175</v>
      </c>
      <c r="BE261" s="69">
        <v>94042501</v>
      </c>
      <c r="BF261" s="69" t="s">
        <v>1924</v>
      </c>
      <c r="BG261" s="54">
        <v>13500</v>
      </c>
    </row>
    <row r="262" spans="45:59">
      <c r="AS262" s="143">
        <v>97123110</v>
      </c>
      <c r="AT262" t="s">
        <v>934</v>
      </c>
      <c r="AU262" s="9">
        <v>1366</v>
      </c>
      <c r="AW262" s="144">
        <v>95092001</v>
      </c>
      <c r="AX262" s="144" t="s">
        <v>3583</v>
      </c>
      <c r="AY262" s="62">
        <v>14175</v>
      </c>
      <c r="BA262">
        <v>95080901</v>
      </c>
      <c r="BB262" t="s">
        <v>3533</v>
      </c>
      <c r="BC262" s="120">
        <v>14175</v>
      </c>
      <c r="BE262" s="69">
        <v>94042501</v>
      </c>
      <c r="BF262" s="69" t="s">
        <v>1925</v>
      </c>
      <c r="BG262" s="54">
        <v>13500</v>
      </c>
    </row>
    <row r="263" spans="45:59">
      <c r="AS263" s="143"/>
      <c r="AW263" s="144">
        <v>95092001</v>
      </c>
      <c r="AX263" s="144" t="s">
        <v>3584</v>
      </c>
      <c r="AY263" s="62">
        <v>14175</v>
      </c>
      <c r="BA263">
        <v>95050402</v>
      </c>
      <c r="BB263" t="s">
        <v>3534</v>
      </c>
      <c r="BC263" s="120">
        <v>13500</v>
      </c>
      <c r="BE263" s="69">
        <v>94042501</v>
      </c>
      <c r="BF263" s="69" t="s">
        <v>1926</v>
      </c>
      <c r="BG263" s="54">
        <v>13500</v>
      </c>
    </row>
    <row r="264" spans="45:59">
      <c r="AS264" s="156" t="s">
        <v>935</v>
      </c>
      <c r="AT264" s="157"/>
      <c r="AU264" s="155">
        <f>SUM(AU265:AU266)</f>
        <v>423</v>
      </c>
      <c r="AW264" s="144">
        <v>95062003</v>
      </c>
      <c r="AX264" s="144" t="s">
        <v>3444</v>
      </c>
      <c r="AY264" s="62">
        <v>13500</v>
      </c>
      <c r="BA264">
        <v>95050402</v>
      </c>
      <c r="BB264" t="s">
        <v>3535</v>
      </c>
      <c r="BC264" s="120">
        <v>13500</v>
      </c>
      <c r="BE264" s="69">
        <v>94052301</v>
      </c>
      <c r="BF264" s="69" t="s">
        <v>1927</v>
      </c>
      <c r="BG264" s="54">
        <v>14175</v>
      </c>
    </row>
    <row r="265" spans="45:59">
      <c r="AS265" s="143">
        <v>97113001</v>
      </c>
      <c r="AT265" t="s">
        <v>936</v>
      </c>
      <c r="AU265">
        <v>255</v>
      </c>
      <c r="AW265" s="144">
        <v>95062004</v>
      </c>
      <c r="AX265" s="144" t="s">
        <v>3485</v>
      </c>
      <c r="AY265" s="62">
        <v>13500</v>
      </c>
      <c r="BA265">
        <v>95050402</v>
      </c>
      <c r="BB265" t="s">
        <v>3536</v>
      </c>
      <c r="BC265" s="120">
        <v>13500</v>
      </c>
      <c r="BE265" s="69">
        <v>94052301</v>
      </c>
      <c r="BF265" s="69" t="s">
        <v>1928</v>
      </c>
      <c r="BG265" s="54">
        <v>14175</v>
      </c>
    </row>
    <row r="266" spans="45:59">
      <c r="AS266" s="143">
        <v>97123110</v>
      </c>
      <c r="AT266" t="s">
        <v>937</v>
      </c>
      <c r="AU266">
        <v>168</v>
      </c>
      <c r="AW266" s="144">
        <v>95090102</v>
      </c>
      <c r="AX266" s="144" t="s">
        <v>3589</v>
      </c>
      <c r="AY266" s="62">
        <v>13500</v>
      </c>
      <c r="BA266">
        <v>95050402</v>
      </c>
      <c r="BB266" t="s">
        <v>3537</v>
      </c>
      <c r="BC266" s="120">
        <v>13500</v>
      </c>
      <c r="BE266" s="69">
        <v>94052301</v>
      </c>
      <c r="BF266" s="69" t="s">
        <v>1929</v>
      </c>
      <c r="BG266" s="54">
        <v>14175</v>
      </c>
    </row>
    <row r="267" spans="45:59">
      <c r="AS267" s="143"/>
      <c r="AW267" s="144">
        <v>95090102</v>
      </c>
      <c r="AX267" s="144" t="s">
        <v>3590</v>
      </c>
      <c r="AY267" s="62">
        <v>13500</v>
      </c>
      <c r="BA267">
        <v>95050402</v>
      </c>
      <c r="BB267" t="s">
        <v>3538</v>
      </c>
      <c r="BC267" s="120">
        <v>13500</v>
      </c>
      <c r="BE267" s="69">
        <v>94052301</v>
      </c>
      <c r="BF267" s="69" t="s">
        <v>1930</v>
      </c>
      <c r="BG267" s="54">
        <v>14175</v>
      </c>
    </row>
    <row r="268" spans="45:59">
      <c r="AS268" s="156" t="s">
        <v>938</v>
      </c>
      <c r="AT268" s="157"/>
      <c r="AU268" s="155">
        <f>SUM(AU269:AU270)</f>
        <v>3740</v>
      </c>
      <c r="AW268">
        <v>96120601</v>
      </c>
      <c r="AX268" t="s">
        <v>55</v>
      </c>
      <c r="AY268" s="145">
        <v>14175</v>
      </c>
      <c r="BA268">
        <v>95050402</v>
      </c>
      <c r="BB268" t="s">
        <v>3539</v>
      </c>
      <c r="BC268" s="120">
        <v>13500</v>
      </c>
      <c r="BE268" s="69">
        <v>94052301</v>
      </c>
      <c r="BF268" s="69" t="s">
        <v>1931</v>
      </c>
      <c r="BG268" s="54">
        <v>14175</v>
      </c>
    </row>
    <row r="269" spans="45:59">
      <c r="AS269" s="143">
        <v>97113001</v>
      </c>
      <c r="AT269" t="s">
        <v>939</v>
      </c>
      <c r="AU269">
        <v>2034</v>
      </c>
      <c r="AW269">
        <v>96120601</v>
      </c>
      <c r="AX269" t="s">
        <v>56</v>
      </c>
      <c r="AY269" s="145">
        <v>14175</v>
      </c>
      <c r="BA269">
        <v>95010305</v>
      </c>
      <c r="BB269" t="s">
        <v>3540</v>
      </c>
      <c r="BC269" s="120">
        <v>11340</v>
      </c>
      <c r="BE269" s="72">
        <v>93062302</v>
      </c>
      <c r="BF269" s="72" t="s">
        <v>1643</v>
      </c>
      <c r="BG269" s="62">
        <v>13702</v>
      </c>
    </row>
    <row r="270" spans="45:59">
      <c r="AS270" s="143">
        <v>97123110</v>
      </c>
      <c r="AT270" t="s">
        <v>940</v>
      </c>
      <c r="AU270">
        <v>1706</v>
      </c>
      <c r="AW270">
        <v>96120601</v>
      </c>
      <c r="AX270" t="s">
        <v>57</v>
      </c>
      <c r="AY270" s="145">
        <v>14175</v>
      </c>
      <c r="BA270">
        <v>95010305</v>
      </c>
      <c r="BB270" t="s">
        <v>3541</v>
      </c>
      <c r="BC270" s="120">
        <v>11340</v>
      </c>
      <c r="BE270" s="72">
        <v>93062302</v>
      </c>
      <c r="BF270" s="72" t="s">
        <v>1644</v>
      </c>
      <c r="BG270" s="62">
        <v>13702</v>
      </c>
    </row>
    <row r="271" spans="45:59">
      <c r="AW271">
        <v>96120601</v>
      </c>
      <c r="AX271" t="s">
        <v>58</v>
      </c>
      <c r="AY271" s="145">
        <v>14175</v>
      </c>
      <c r="BA271">
        <v>95010305</v>
      </c>
      <c r="BB271" t="s">
        <v>3542</v>
      </c>
      <c r="BC271" s="120">
        <v>11340</v>
      </c>
      <c r="BE271" s="72">
        <v>93041501</v>
      </c>
      <c r="BF271" s="72" t="s">
        <v>1645</v>
      </c>
      <c r="BG271" s="62">
        <v>14175</v>
      </c>
    </row>
    <row r="272" spans="45:59">
      <c r="AW272">
        <v>96120601</v>
      </c>
      <c r="AX272" t="s">
        <v>59</v>
      </c>
      <c r="AY272" s="145">
        <v>14175</v>
      </c>
      <c r="BA272">
        <v>95010305</v>
      </c>
      <c r="BB272" t="s">
        <v>3543</v>
      </c>
      <c r="BC272" s="120">
        <v>11340</v>
      </c>
      <c r="BE272" s="72">
        <v>93082001</v>
      </c>
      <c r="BF272" s="72" t="s">
        <v>1646</v>
      </c>
      <c r="BG272" s="62">
        <v>8977</v>
      </c>
    </row>
    <row r="273" spans="49:59">
      <c r="AW273">
        <v>96120601</v>
      </c>
      <c r="AX273" t="s">
        <v>60</v>
      </c>
      <c r="AY273" s="145">
        <v>14175</v>
      </c>
      <c r="BA273">
        <v>95010305</v>
      </c>
      <c r="BB273" t="s">
        <v>3544</v>
      </c>
      <c r="BC273" s="120">
        <v>11340</v>
      </c>
      <c r="BE273" s="72">
        <v>93082001</v>
      </c>
      <c r="BF273" s="72" t="s">
        <v>1647</v>
      </c>
      <c r="BG273" s="62">
        <v>8977</v>
      </c>
    </row>
    <row r="274" spans="49:59">
      <c r="AW274">
        <v>96120601</v>
      </c>
      <c r="AX274" t="s">
        <v>61</v>
      </c>
      <c r="AY274" s="145">
        <v>14175</v>
      </c>
      <c r="BA274">
        <v>95010306</v>
      </c>
      <c r="BB274" t="s">
        <v>3545</v>
      </c>
      <c r="BC274" s="120">
        <v>11340</v>
      </c>
      <c r="BE274" s="72">
        <v>93021902</v>
      </c>
      <c r="BF274" s="72" t="s">
        <v>1648</v>
      </c>
      <c r="BG274" s="62">
        <v>5985</v>
      </c>
    </row>
    <row r="275" spans="49:59">
      <c r="AW275" s="144">
        <v>95032810</v>
      </c>
      <c r="AX275" s="144" t="s">
        <v>1602</v>
      </c>
      <c r="AY275" s="62">
        <v>14175</v>
      </c>
      <c r="BA275" s="72">
        <v>94111807</v>
      </c>
      <c r="BB275" s="72" t="s">
        <v>1935</v>
      </c>
      <c r="BC275" s="62">
        <v>14175</v>
      </c>
      <c r="BE275" s="72">
        <v>93091001</v>
      </c>
      <c r="BF275" s="72" t="s">
        <v>1649</v>
      </c>
      <c r="BG275" s="62">
        <v>8978</v>
      </c>
    </row>
    <row r="276" spans="49:59">
      <c r="AW276" s="144">
        <v>95040303</v>
      </c>
      <c r="AX276" s="144" t="s">
        <v>1607</v>
      </c>
      <c r="AY276" s="62">
        <v>14175</v>
      </c>
      <c r="BA276" s="72">
        <v>94111807</v>
      </c>
      <c r="BB276" s="72" t="s">
        <v>1937</v>
      </c>
      <c r="BC276" s="62">
        <v>14175</v>
      </c>
      <c r="BE276" s="72">
        <v>93091001</v>
      </c>
      <c r="BF276" s="72" t="s">
        <v>1650</v>
      </c>
      <c r="BG276" s="62">
        <v>8978</v>
      </c>
    </row>
    <row r="277" spans="49:59">
      <c r="BA277" s="72">
        <v>94111807</v>
      </c>
      <c r="BB277" s="72" t="s">
        <v>1938</v>
      </c>
      <c r="BC277" s="62">
        <v>14175</v>
      </c>
      <c r="BE277" s="72">
        <v>93091001</v>
      </c>
      <c r="BF277" s="72" t="s">
        <v>1651</v>
      </c>
      <c r="BG277" s="62">
        <v>8978</v>
      </c>
    </row>
    <row r="278" spans="49:59">
      <c r="AW278" s="114" t="s">
        <v>62</v>
      </c>
      <c r="AX278" s="114"/>
      <c r="AY278" s="11">
        <f>SUM(AY279:AY285)</f>
        <v>199275</v>
      </c>
      <c r="BA278" s="72">
        <v>94111807</v>
      </c>
      <c r="BB278" s="72" t="s">
        <v>1939</v>
      </c>
      <c r="BC278" s="62">
        <v>14175</v>
      </c>
      <c r="BE278" s="69">
        <v>94111807</v>
      </c>
      <c r="BF278" s="69" t="s">
        <v>1932</v>
      </c>
      <c r="BG278" s="54">
        <v>14175</v>
      </c>
    </row>
    <row r="279" spans="49:59">
      <c r="AW279">
        <v>96111505</v>
      </c>
      <c r="AX279" t="s">
        <v>63</v>
      </c>
      <c r="AY279" s="124">
        <v>14175</v>
      </c>
      <c r="BA279" s="72">
        <v>94052401</v>
      </c>
      <c r="BB279" s="72" t="s">
        <v>1948</v>
      </c>
      <c r="BC279" s="62">
        <v>14175</v>
      </c>
      <c r="BE279" s="69">
        <v>94111807</v>
      </c>
      <c r="BF279" s="69" t="s">
        <v>1933</v>
      </c>
      <c r="BG279" s="54">
        <v>14175</v>
      </c>
    </row>
    <row r="280" spans="49:59">
      <c r="AW280">
        <v>96121901</v>
      </c>
      <c r="AX280" t="s">
        <v>64</v>
      </c>
      <c r="AY280" s="124">
        <v>14175</v>
      </c>
      <c r="BA280" s="72">
        <v>94052401</v>
      </c>
      <c r="BB280" s="72" t="s">
        <v>1949</v>
      </c>
      <c r="BC280" s="62">
        <v>14175</v>
      </c>
      <c r="BE280" s="69">
        <v>94111807</v>
      </c>
      <c r="BF280" s="69" t="s">
        <v>1934</v>
      </c>
      <c r="BG280" s="54">
        <v>14175</v>
      </c>
    </row>
    <row r="281" spans="49:59">
      <c r="AW281">
        <v>96111505</v>
      </c>
      <c r="AX281" t="s">
        <v>65</v>
      </c>
      <c r="AY281" s="124">
        <v>14175</v>
      </c>
      <c r="BA281" s="72">
        <v>94112801</v>
      </c>
      <c r="BB281" s="72" t="s">
        <v>2837</v>
      </c>
      <c r="BC281" s="62">
        <v>14175</v>
      </c>
      <c r="BE281" s="69">
        <v>94111807</v>
      </c>
      <c r="BF281" s="69" t="s">
        <v>1935</v>
      </c>
      <c r="BG281" s="54">
        <v>14175</v>
      </c>
    </row>
    <row r="282" spans="49:59">
      <c r="AW282">
        <v>96080201</v>
      </c>
      <c r="AX282" t="s">
        <v>66</v>
      </c>
      <c r="AY282" s="124">
        <v>14175</v>
      </c>
      <c r="BA282" s="72">
        <v>94112801</v>
      </c>
      <c r="BB282" s="72" t="s">
        <v>2838</v>
      </c>
      <c r="BC282" s="62">
        <v>14175</v>
      </c>
      <c r="BE282" s="73">
        <v>94112104</v>
      </c>
      <c r="BF282" s="73" t="s">
        <v>1936</v>
      </c>
      <c r="BG282" s="54">
        <v>14175</v>
      </c>
    </row>
    <row r="283" spans="49:59">
      <c r="AW283">
        <v>96121501</v>
      </c>
      <c r="AX283" t="s">
        <v>67</v>
      </c>
      <c r="AY283" s="124">
        <v>14175</v>
      </c>
      <c r="BA283" s="72">
        <v>94112801</v>
      </c>
      <c r="BB283" s="72" t="s">
        <v>2839</v>
      </c>
      <c r="BC283" s="62">
        <v>14175</v>
      </c>
      <c r="BE283" s="69">
        <v>94111807</v>
      </c>
      <c r="BF283" s="69" t="s">
        <v>1937</v>
      </c>
      <c r="BG283" s="54">
        <v>14175</v>
      </c>
    </row>
    <row r="284" spans="49:59">
      <c r="AW284">
        <v>96122801</v>
      </c>
      <c r="AX284" t="s">
        <v>411</v>
      </c>
      <c r="AY284" s="124">
        <v>113400</v>
      </c>
      <c r="BA284">
        <v>95081801</v>
      </c>
      <c r="BB284" t="s">
        <v>3546</v>
      </c>
      <c r="BC284" s="120">
        <v>14175</v>
      </c>
      <c r="BE284" s="69">
        <v>94111807</v>
      </c>
      <c r="BF284" s="69" t="s">
        <v>1938</v>
      </c>
      <c r="BG284" s="54">
        <v>14175</v>
      </c>
    </row>
    <row r="285" spans="49:59">
      <c r="AW285">
        <v>96122802</v>
      </c>
      <c r="AX285" t="s">
        <v>412</v>
      </c>
      <c r="AY285" s="124">
        <v>15000</v>
      </c>
      <c r="BA285">
        <v>95081801</v>
      </c>
      <c r="BB285" t="s">
        <v>3547</v>
      </c>
      <c r="BC285" s="120">
        <v>14175</v>
      </c>
      <c r="BE285" s="69">
        <v>94111807</v>
      </c>
      <c r="BF285" s="69" t="s">
        <v>1939</v>
      </c>
      <c r="BG285" s="54">
        <v>14175</v>
      </c>
    </row>
    <row r="286" spans="49:59">
      <c r="BA286">
        <v>95081801</v>
      </c>
      <c r="BB286" t="s">
        <v>3548</v>
      </c>
      <c r="BC286" s="120">
        <v>14175</v>
      </c>
      <c r="BE286" s="72">
        <v>93113001</v>
      </c>
      <c r="BF286" s="72" t="s">
        <v>1652</v>
      </c>
      <c r="BG286" s="62">
        <v>14175</v>
      </c>
    </row>
    <row r="287" spans="49:59">
      <c r="AW287" s="114" t="s">
        <v>1444</v>
      </c>
      <c r="AX287" s="114"/>
      <c r="AY287" s="147">
        <f>SUM(AY288:AY289)</f>
        <v>50000</v>
      </c>
      <c r="BA287">
        <v>95081801</v>
      </c>
      <c r="BB287" t="s">
        <v>3549</v>
      </c>
      <c r="BC287" s="120">
        <v>14175</v>
      </c>
      <c r="BE287" s="72">
        <v>93113001</v>
      </c>
      <c r="BF287" s="72" t="s">
        <v>1653</v>
      </c>
      <c r="BG287" s="62">
        <v>14175</v>
      </c>
    </row>
    <row r="288" spans="49:59">
      <c r="AW288" s="7">
        <v>96020901</v>
      </c>
      <c r="AX288" s="7" t="s">
        <v>3805</v>
      </c>
      <c r="AY288" s="148">
        <v>50000</v>
      </c>
      <c r="BA288">
        <v>95081801</v>
      </c>
      <c r="BB288" t="s">
        <v>3550</v>
      </c>
      <c r="BC288" s="120">
        <v>14175</v>
      </c>
      <c r="BE288" s="72">
        <v>93113001</v>
      </c>
      <c r="BF288" s="72" t="s">
        <v>1654</v>
      </c>
      <c r="BG288" s="62">
        <v>14175</v>
      </c>
    </row>
    <row r="289" spans="49:59">
      <c r="BA289">
        <v>95081802</v>
      </c>
      <c r="BB289" t="s">
        <v>3551</v>
      </c>
      <c r="BC289" s="120">
        <v>14175</v>
      </c>
      <c r="BE289" s="72">
        <v>93113002</v>
      </c>
      <c r="BF289" s="72" t="s">
        <v>1655</v>
      </c>
      <c r="BG289" s="62">
        <v>14175</v>
      </c>
    </row>
    <row r="290" spans="49:59">
      <c r="AW290" s="117" t="s">
        <v>3493</v>
      </c>
      <c r="AX290" s="117"/>
      <c r="AY290" s="118">
        <v>0</v>
      </c>
      <c r="BA290">
        <v>95042005</v>
      </c>
      <c r="BB290" t="s">
        <v>3552</v>
      </c>
      <c r="BC290" s="120">
        <v>14175</v>
      </c>
      <c r="BE290" s="69">
        <v>94120706</v>
      </c>
      <c r="BF290" s="69" t="s">
        <v>1940</v>
      </c>
      <c r="BG290" s="54">
        <v>24885</v>
      </c>
    </row>
    <row r="291" spans="49:59">
      <c r="AW291" s="144"/>
      <c r="AX291" s="144"/>
      <c r="AY291" s="62"/>
      <c r="BA291">
        <v>95042005</v>
      </c>
      <c r="BB291" t="s">
        <v>3553</v>
      </c>
      <c r="BC291" s="120">
        <v>14175</v>
      </c>
      <c r="BE291" s="69">
        <v>94120706</v>
      </c>
      <c r="BF291" s="69" t="s">
        <v>1941</v>
      </c>
      <c r="BG291" s="54">
        <v>24885</v>
      </c>
    </row>
    <row r="292" spans="49:59">
      <c r="AW292" s="68" t="s">
        <v>1294</v>
      </c>
      <c r="AX292" s="68"/>
      <c r="AY292" s="68">
        <v>0</v>
      </c>
      <c r="BA292">
        <v>95042005</v>
      </c>
      <c r="BB292" t="s">
        <v>3554</v>
      </c>
      <c r="BC292" s="120">
        <v>14175</v>
      </c>
      <c r="BE292" s="69">
        <v>94113001</v>
      </c>
      <c r="BF292" s="69" t="s">
        <v>1942</v>
      </c>
      <c r="BG292" s="54">
        <v>24885</v>
      </c>
    </row>
    <row r="293" spans="49:59">
      <c r="AW293" s="69"/>
      <c r="AX293" s="69"/>
      <c r="AY293" s="69"/>
      <c r="BA293">
        <v>95042005</v>
      </c>
      <c r="BB293" t="s">
        <v>3555</v>
      </c>
      <c r="BC293" s="120">
        <v>14175</v>
      </c>
      <c r="BE293" s="69">
        <v>94113001</v>
      </c>
      <c r="BF293" s="69" t="s">
        <v>1943</v>
      </c>
      <c r="BG293" s="54">
        <v>24885</v>
      </c>
    </row>
    <row r="294" spans="49:59">
      <c r="AW294" s="116" t="s">
        <v>413</v>
      </c>
      <c r="AX294" s="126"/>
      <c r="AY294" s="118">
        <f>SUM(AY295:AY310)</f>
        <v>442142</v>
      </c>
      <c r="BA294">
        <v>95042005</v>
      </c>
      <c r="BB294" t="s">
        <v>3556</v>
      </c>
      <c r="BC294" s="120">
        <v>14175</v>
      </c>
      <c r="BE294" s="72">
        <v>93030501</v>
      </c>
      <c r="BF294" s="72" t="s">
        <v>1656</v>
      </c>
      <c r="BG294" s="62">
        <v>8978</v>
      </c>
    </row>
    <row r="295" spans="49:59">
      <c r="AW295">
        <v>96113005</v>
      </c>
      <c r="AX295" t="s">
        <v>257</v>
      </c>
      <c r="AY295" s="124">
        <v>12515</v>
      </c>
      <c r="BA295">
        <v>95070701</v>
      </c>
      <c r="BB295" t="s">
        <v>3557</v>
      </c>
      <c r="BC295" s="120">
        <v>14175</v>
      </c>
      <c r="BE295" s="69">
        <v>94052401</v>
      </c>
      <c r="BF295" s="69" t="s">
        <v>1944</v>
      </c>
      <c r="BG295" s="54">
        <v>14175</v>
      </c>
    </row>
    <row r="296" spans="49:59">
      <c r="AW296">
        <v>96123108</v>
      </c>
      <c r="AX296" t="s">
        <v>258</v>
      </c>
      <c r="AY296" s="124">
        <v>12515</v>
      </c>
      <c r="BA296">
        <v>95070701</v>
      </c>
      <c r="BB296" t="s">
        <v>3558</v>
      </c>
      <c r="BC296" s="120">
        <v>14175</v>
      </c>
      <c r="BE296" s="69">
        <v>94052401</v>
      </c>
      <c r="BF296" s="69" t="s">
        <v>1945</v>
      </c>
      <c r="BG296" s="54">
        <v>14175</v>
      </c>
    </row>
    <row r="297" spans="49:59">
      <c r="AW297">
        <v>96113005</v>
      </c>
      <c r="AX297" t="s">
        <v>259</v>
      </c>
      <c r="AY297" s="124">
        <v>12459</v>
      </c>
      <c r="BA297">
        <v>95070701</v>
      </c>
      <c r="BB297" t="s">
        <v>3559</v>
      </c>
      <c r="BC297" s="120">
        <v>14175</v>
      </c>
      <c r="BE297" s="69">
        <v>94052401</v>
      </c>
      <c r="BF297" s="69" t="s">
        <v>1946</v>
      </c>
      <c r="BG297" s="54">
        <v>14175</v>
      </c>
    </row>
    <row r="298" spans="49:59">
      <c r="AW298">
        <v>96123108</v>
      </c>
      <c r="AX298" t="s">
        <v>260</v>
      </c>
      <c r="AY298" s="124">
        <v>12459</v>
      </c>
      <c r="BA298">
        <v>95070701</v>
      </c>
      <c r="BB298" t="s">
        <v>3560</v>
      </c>
      <c r="BC298" s="120">
        <v>14175</v>
      </c>
      <c r="BE298" s="69">
        <v>94052401</v>
      </c>
      <c r="BF298" s="69" t="s">
        <v>1947</v>
      </c>
      <c r="BG298" s="54">
        <v>14175</v>
      </c>
    </row>
    <row r="299" spans="49:59">
      <c r="AW299">
        <v>96123108</v>
      </c>
      <c r="AX299" t="s">
        <v>261</v>
      </c>
      <c r="AY299" s="124">
        <v>385949</v>
      </c>
      <c r="BA299">
        <v>95070701</v>
      </c>
      <c r="BB299" t="s">
        <v>3561</v>
      </c>
      <c r="BC299" s="120">
        <v>14175</v>
      </c>
      <c r="BE299" s="69">
        <v>94052401</v>
      </c>
      <c r="BF299" s="69" t="s">
        <v>1948</v>
      </c>
      <c r="BG299" s="54">
        <v>14175</v>
      </c>
    </row>
    <row r="300" spans="49:59">
      <c r="AW300">
        <v>96121303</v>
      </c>
      <c r="AX300" t="s">
        <v>262</v>
      </c>
      <c r="AY300" s="124">
        <v>80</v>
      </c>
      <c r="BA300">
        <v>95070701</v>
      </c>
      <c r="BB300" t="s">
        <v>3562</v>
      </c>
      <c r="BC300" s="120">
        <v>14175</v>
      </c>
      <c r="BE300" s="69">
        <v>94052401</v>
      </c>
      <c r="BF300" s="69" t="s">
        <v>1949</v>
      </c>
      <c r="BG300" s="54">
        <v>14175</v>
      </c>
    </row>
    <row r="301" spans="49:59">
      <c r="AW301">
        <v>96122402</v>
      </c>
      <c r="AX301" t="s">
        <v>1430</v>
      </c>
      <c r="AY301" s="124">
        <v>840</v>
      </c>
      <c r="BA301" s="72">
        <v>94111803</v>
      </c>
      <c r="BB301" s="72" t="s">
        <v>2844</v>
      </c>
      <c r="BC301" s="62">
        <v>14175</v>
      </c>
      <c r="BE301" s="69">
        <v>94112801</v>
      </c>
      <c r="BF301" s="69" t="s">
        <v>2833</v>
      </c>
      <c r="BG301" s="54">
        <v>14175</v>
      </c>
    </row>
    <row r="302" spans="49:59">
      <c r="AW302">
        <v>96112604</v>
      </c>
      <c r="AX302" t="s">
        <v>1431</v>
      </c>
      <c r="AY302" s="124">
        <v>152</v>
      </c>
      <c r="BA302" s="72">
        <v>94111803</v>
      </c>
      <c r="BB302" s="72" t="s">
        <v>2845</v>
      </c>
      <c r="BC302" s="62">
        <v>14175</v>
      </c>
      <c r="BE302" s="69">
        <v>94112801</v>
      </c>
      <c r="BF302" s="69" t="s">
        <v>2834</v>
      </c>
      <c r="BG302" s="54">
        <v>14175</v>
      </c>
    </row>
    <row r="303" spans="49:59">
      <c r="AW303">
        <v>96121304</v>
      </c>
      <c r="AX303" t="s">
        <v>1432</v>
      </c>
      <c r="AY303" s="124">
        <v>468</v>
      </c>
      <c r="BA303" s="72">
        <v>94091501</v>
      </c>
      <c r="BB303" s="72" t="s">
        <v>2850</v>
      </c>
      <c r="BC303" s="62">
        <v>14175</v>
      </c>
      <c r="BE303" s="69">
        <v>94112801</v>
      </c>
      <c r="BF303" s="69" t="s">
        <v>2835</v>
      </c>
      <c r="BG303" s="54">
        <v>14175</v>
      </c>
    </row>
    <row r="304" spans="49:59">
      <c r="AW304">
        <v>96121903</v>
      </c>
      <c r="AX304" t="s">
        <v>1433</v>
      </c>
      <c r="AY304" s="124">
        <v>263</v>
      </c>
      <c r="BA304" s="72">
        <v>94091501</v>
      </c>
      <c r="BB304" s="72" t="s">
        <v>2851</v>
      </c>
      <c r="BC304" s="62">
        <v>14175</v>
      </c>
      <c r="BE304" s="69">
        <v>94112801</v>
      </c>
      <c r="BF304" s="69" t="s">
        <v>2836</v>
      </c>
      <c r="BG304" s="54">
        <v>14175</v>
      </c>
    </row>
    <row r="305" spans="49:59">
      <c r="AW305">
        <v>96112301</v>
      </c>
      <c r="AX305" t="s">
        <v>1434</v>
      </c>
      <c r="AY305" s="124">
        <v>600</v>
      </c>
      <c r="BA305" s="72">
        <v>94121504</v>
      </c>
      <c r="BB305" s="72" t="s">
        <v>2859</v>
      </c>
      <c r="BC305" s="62">
        <v>14175</v>
      </c>
      <c r="BE305" s="69">
        <v>94112801</v>
      </c>
      <c r="BF305" s="69" t="s">
        <v>2837</v>
      </c>
      <c r="BG305" s="54">
        <v>14175</v>
      </c>
    </row>
    <row r="306" spans="49:59">
      <c r="AW306">
        <v>96121201</v>
      </c>
      <c r="AX306" t="s">
        <v>1435</v>
      </c>
      <c r="AY306" s="124">
        <v>200</v>
      </c>
      <c r="BA306" s="72">
        <v>94121504</v>
      </c>
      <c r="BB306" s="72" t="s">
        <v>2860</v>
      </c>
      <c r="BC306" s="62">
        <v>14175</v>
      </c>
      <c r="BE306" s="69">
        <v>94112801</v>
      </c>
      <c r="BF306" s="69" t="s">
        <v>2838</v>
      </c>
      <c r="BG306" s="54">
        <v>14175</v>
      </c>
    </row>
    <row r="307" spans="49:59">
      <c r="AW307">
        <v>96122301</v>
      </c>
      <c r="AX307" t="s">
        <v>1436</v>
      </c>
      <c r="AY307" s="124">
        <v>1847</v>
      </c>
      <c r="BA307" s="72">
        <v>94121504</v>
      </c>
      <c r="BB307" s="72" t="s">
        <v>2861</v>
      </c>
      <c r="BC307" s="62">
        <v>14175</v>
      </c>
      <c r="BE307" s="69">
        <v>94112801</v>
      </c>
      <c r="BF307" s="69" t="s">
        <v>2839</v>
      </c>
      <c r="BG307" s="54">
        <v>14175</v>
      </c>
    </row>
    <row r="308" spans="49:59">
      <c r="AW308">
        <v>96122505</v>
      </c>
      <c r="AX308" t="s">
        <v>1437</v>
      </c>
      <c r="AY308" s="124">
        <v>200</v>
      </c>
      <c r="BA308" s="72">
        <v>94121504</v>
      </c>
      <c r="BB308" s="72" t="s">
        <v>2862</v>
      </c>
      <c r="BC308" s="62">
        <v>14175</v>
      </c>
      <c r="BE308" s="72">
        <v>93060902</v>
      </c>
      <c r="BF308" s="72" t="s">
        <v>1657</v>
      </c>
      <c r="BG308" s="62">
        <v>8550</v>
      </c>
    </row>
    <row r="309" spans="49:59">
      <c r="AW309">
        <v>96122803</v>
      </c>
      <c r="AX309" t="s">
        <v>1438</v>
      </c>
      <c r="AY309" s="124">
        <v>595</v>
      </c>
      <c r="BA309">
        <v>95062802</v>
      </c>
      <c r="BB309" t="s">
        <v>3563</v>
      </c>
      <c r="BC309" s="120">
        <v>13500</v>
      </c>
      <c r="BE309" s="72">
        <v>93060902</v>
      </c>
      <c r="BF309" s="72" t="s">
        <v>2930</v>
      </c>
      <c r="BG309" s="62">
        <v>8550</v>
      </c>
    </row>
    <row r="310" spans="49:59">
      <c r="AW310">
        <v>96123005</v>
      </c>
      <c r="AX310" t="s">
        <v>1509</v>
      </c>
      <c r="AY310" s="124">
        <v>1000</v>
      </c>
      <c r="BA310">
        <v>95062802</v>
      </c>
      <c r="BB310" t="s">
        <v>3564</v>
      </c>
      <c r="BC310" s="120">
        <v>13500</v>
      </c>
      <c r="BE310" s="69">
        <v>94111803</v>
      </c>
      <c r="BF310" s="69" t="s">
        <v>2840</v>
      </c>
      <c r="BG310" s="54">
        <v>14175</v>
      </c>
    </row>
    <row r="311" spans="49:59">
      <c r="AW311" s="116" t="s">
        <v>3427</v>
      </c>
      <c r="AX311" s="117"/>
      <c r="AY311" s="118">
        <f>SUM(AY312:AY316)</f>
        <v>70875</v>
      </c>
      <c r="BA311">
        <v>95062802</v>
      </c>
      <c r="BB311" t="s">
        <v>3565</v>
      </c>
      <c r="BC311" s="120">
        <v>13500</v>
      </c>
      <c r="BE311" s="69">
        <v>94111803</v>
      </c>
      <c r="BF311" s="69" t="s">
        <v>2841</v>
      </c>
      <c r="BG311" s="54">
        <v>14175</v>
      </c>
    </row>
    <row r="312" spans="49:59">
      <c r="AW312" s="143">
        <v>96020102</v>
      </c>
      <c r="AX312" t="s">
        <v>1515</v>
      </c>
      <c r="AY312" s="9">
        <v>14175</v>
      </c>
      <c r="BA312">
        <v>95062802</v>
      </c>
      <c r="BB312" t="s">
        <v>3566</v>
      </c>
      <c r="BC312" s="120">
        <v>13500</v>
      </c>
      <c r="BE312" s="69">
        <v>94111803</v>
      </c>
      <c r="BF312" s="69" t="s">
        <v>2842</v>
      </c>
      <c r="BG312" s="54">
        <v>14175</v>
      </c>
    </row>
    <row r="313" spans="49:59">
      <c r="AW313" s="143">
        <v>96032903</v>
      </c>
      <c r="AX313" t="s">
        <v>1516</v>
      </c>
      <c r="AY313" s="9">
        <v>14175</v>
      </c>
      <c r="BA313">
        <v>95062802</v>
      </c>
      <c r="BB313" t="s">
        <v>3567</v>
      </c>
      <c r="BC313" s="120">
        <v>13500</v>
      </c>
      <c r="BE313" s="69">
        <v>94111803</v>
      </c>
      <c r="BF313" s="69" t="s">
        <v>2843</v>
      </c>
      <c r="BG313" s="54">
        <v>14175</v>
      </c>
    </row>
    <row r="314" spans="49:59">
      <c r="AW314" s="143">
        <v>96052501</v>
      </c>
      <c r="AX314" t="s">
        <v>1517</v>
      </c>
      <c r="AY314" s="9">
        <v>14175</v>
      </c>
      <c r="BA314" s="72">
        <v>94062301</v>
      </c>
      <c r="BB314" s="72" t="s">
        <v>2867</v>
      </c>
      <c r="BC314" s="62">
        <v>13230</v>
      </c>
      <c r="BE314" s="69">
        <v>94111803</v>
      </c>
      <c r="BF314" s="69" t="s">
        <v>2844</v>
      </c>
      <c r="BG314" s="54">
        <v>14175</v>
      </c>
    </row>
    <row r="315" spans="49:59">
      <c r="AW315" s="143">
        <v>96090301</v>
      </c>
      <c r="AX315" t="s">
        <v>1518</v>
      </c>
      <c r="AY315" s="9">
        <v>14175</v>
      </c>
      <c r="BA315" s="72">
        <v>94062301</v>
      </c>
      <c r="BB315" s="72" t="s">
        <v>2868</v>
      </c>
      <c r="BC315" s="62">
        <v>13230</v>
      </c>
      <c r="BE315" s="69">
        <v>94111803</v>
      </c>
      <c r="BF315" s="69" t="s">
        <v>2845</v>
      </c>
      <c r="BG315" s="54">
        <v>14175</v>
      </c>
    </row>
    <row r="316" spans="49:59">
      <c r="AW316" s="143">
        <v>96111506</v>
      </c>
      <c r="AX316" t="s">
        <v>1519</v>
      </c>
      <c r="AY316" s="9">
        <v>14175</v>
      </c>
      <c r="BA316">
        <v>95022006</v>
      </c>
      <c r="BB316" t="s">
        <v>3568</v>
      </c>
      <c r="BC316" s="120">
        <v>14175</v>
      </c>
      <c r="BE316" s="72">
        <v>93062401</v>
      </c>
      <c r="BF316" s="72" t="s">
        <v>2931</v>
      </c>
      <c r="BG316" s="62">
        <v>8550</v>
      </c>
    </row>
    <row r="317" spans="49:59">
      <c r="BA317">
        <v>95022006</v>
      </c>
      <c r="BB317" t="s">
        <v>3569</v>
      </c>
      <c r="BC317" s="120">
        <v>14175</v>
      </c>
      <c r="BE317" s="72">
        <v>93062401</v>
      </c>
      <c r="BF317" s="72" t="s">
        <v>2932</v>
      </c>
      <c r="BG317" s="62">
        <v>8550</v>
      </c>
    </row>
    <row r="318" spans="49:59">
      <c r="AW318" s="133" t="s">
        <v>832</v>
      </c>
      <c r="AX318" s="78"/>
      <c r="AY318" s="79">
        <f>AY319+AY323+AY327+AY330+AY333</f>
        <v>24336</v>
      </c>
      <c r="BA318">
        <v>95022006</v>
      </c>
      <c r="BB318" t="s">
        <v>3570</v>
      </c>
      <c r="BC318" s="120">
        <v>14175</v>
      </c>
      <c r="BE318" s="69">
        <v>94092001</v>
      </c>
      <c r="BF318" s="69" t="s">
        <v>2846</v>
      </c>
      <c r="BG318" s="54">
        <v>14175</v>
      </c>
    </row>
    <row r="319" spans="49:59">
      <c r="AW319" s="125" t="s">
        <v>3496</v>
      </c>
      <c r="AX319" s="126"/>
      <c r="AY319" s="118">
        <f>SUM(AY320:AY321)</f>
        <v>5924</v>
      </c>
      <c r="BA319">
        <v>95022006</v>
      </c>
      <c r="BB319" t="s">
        <v>3571</v>
      </c>
      <c r="BC319" s="120">
        <v>14175</v>
      </c>
      <c r="BE319" s="69">
        <v>94092001</v>
      </c>
      <c r="BF319" s="69" t="s">
        <v>2847</v>
      </c>
      <c r="BG319" s="54">
        <v>14175</v>
      </c>
    </row>
    <row r="320" spans="49:59">
      <c r="AW320" s="143">
        <v>96113005</v>
      </c>
      <c r="AX320" t="s">
        <v>1439</v>
      </c>
      <c r="AY320">
        <v>2962</v>
      </c>
      <c r="BA320">
        <v>95112801</v>
      </c>
      <c r="BB320" t="s">
        <v>3572</v>
      </c>
      <c r="BC320" s="120">
        <v>18900</v>
      </c>
      <c r="BE320" s="69">
        <v>94091501</v>
      </c>
      <c r="BF320" s="69" t="s">
        <v>2848</v>
      </c>
      <c r="BG320" s="54">
        <v>14175</v>
      </c>
    </row>
    <row r="321" spans="49:59">
      <c r="AW321" s="143">
        <v>96123108</v>
      </c>
      <c r="AX321" t="s">
        <v>1440</v>
      </c>
      <c r="AY321">
        <v>2962</v>
      </c>
      <c r="BA321">
        <v>95112801</v>
      </c>
      <c r="BB321" t="s">
        <v>3573</v>
      </c>
      <c r="BC321" s="120">
        <v>18900</v>
      </c>
      <c r="BE321" s="69">
        <v>94091501</v>
      </c>
      <c r="BF321" s="69" t="s">
        <v>2849</v>
      </c>
      <c r="BG321" s="54">
        <v>14175</v>
      </c>
    </row>
    <row r="322" spans="49:59">
      <c r="BA322">
        <v>95022403</v>
      </c>
      <c r="BB322" t="s">
        <v>3574</v>
      </c>
      <c r="BC322" s="120">
        <v>14175</v>
      </c>
      <c r="BE322" s="69">
        <v>94091501</v>
      </c>
      <c r="BF322" s="69" t="s">
        <v>2850</v>
      </c>
      <c r="BG322" s="54">
        <v>14175</v>
      </c>
    </row>
    <row r="323" spans="49:59">
      <c r="AW323" s="117" t="s">
        <v>3497</v>
      </c>
      <c r="AX323" s="117"/>
      <c r="AY323" s="118">
        <f>SUM(AY324:AY325)</f>
        <v>18412</v>
      </c>
      <c r="BA323">
        <v>95022403</v>
      </c>
      <c r="BB323" t="s">
        <v>3575</v>
      </c>
      <c r="BC323" s="120">
        <v>14175</v>
      </c>
      <c r="BE323" s="69">
        <v>94091501</v>
      </c>
      <c r="BF323" s="69" t="s">
        <v>2851</v>
      </c>
      <c r="BG323" s="54">
        <v>14175</v>
      </c>
    </row>
    <row r="324" spans="49:59">
      <c r="AW324" s="143">
        <v>96113005</v>
      </c>
      <c r="AX324" t="s">
        <v>1441</v>
      </c>
      <c r="AY324">
        <v>9206</v>
      </c>
      <c r="BA324">
        <v>95022403</v>
      </c>
      <c r="BB324" t="s">
        <v>3576</v>
      </c>
      <c r="BC324" s="120">
        <v>14175</v>
      </c>
      <c r="BE324" s="69">
        <v>94121903</v>
      </c>
      <c r="BF324" s="69" t="s">
        <v>2852</v>
      </c>
      <c r="BG324" s="54">
        <v>14175</v>
      </c>
    </row>
    <row r="325" spans="49:59">
      <c r="AW325" s="143">
        <v>96123108</v>
      </c>
      <c r="AX325" t="s">
        <v>1442</v>
      </c>
      <c r="AY325">
        <v>9206</v>
      </c>
      <c r="BA325">
        <v>95022403</v>
      </c>
      <c r="BB325" t="s">
        <v>3577</v>
      </c>
      <c r="BC325" s="120">
        <v>14175</v>
      </c>
      <c r="BE325" s="69">
        <v>94121903</v>
      </c>
      <c r="BF325" s="69" t="s">
        <v>2856</v>
      </c>
      <c r="BG325" s="54">
        <v>14175</v>
      </c>
    </row>
    <row r="326" spans="49:59">
      <c r="AW326" s="143"/>
      <c r="BA326">
        <v>95022403</v>
      </c>
      <c r="BB326" t="s">
        <v>3578</v>
      </c>
      <c r="BC326" s="120">
        <v>14175</v>
      </c>
      <c r="BE326" s="69">
        <v>94121504</v>
      </c>
      <c r="BF326" s="69" t="s">
        <v>2857</v>
      </c>
      <c r="BG326" s="54">
        <v>14175</v>
      </c>
    </row>
    <row r="327" spans="49:59">
      <c r="AW327" s="117" t="s">
        <v>1443</v>
      </c>
      <c r="AX327" s="117"/>
      <c r="AY327" s="118">
        <f>SUM(AY328:AY328)</f>
        <v>0</v>
      </c>
      <c r="BA327" s="72">
        <v>94083101</v>
      </c>
      <c r="BB327" s="72" t="s">
        <v>2878</v>
      </c>
      <c r="BC327" s="62">
        <v>14175</v>
      </c>
      <c r="BE327" s="69">
        <v>94121504</v>
      </c>
      <c r="BF327" s="69" t="s">
        <v>2858</v>
      </c>
      <c r="BG327" s="54">
        <v>14175</v>
      </c>
    </row>
    <row r="328" spans="49:59">
      <c r="AW328" s="143"/>
      <c r="BA328" s="72">
        <v>94083101</v>
      </c>
      <c r="BB328" s="72" t="s">
        <v>2879</v>
      </c>
      <c r="BC328" s="62">
        <v>14175</v>
      </c>
      <c r="BE328" s="69">
        <v>94121504</v>
      </c>
      <c r="BF328" s="69" t="s">
        <v>2859</v>
      </c>
      <c r="BG328" s="54">
        <v>14175</v>
      </c>
    </row>
    <row r="329" spans="49:59">
      <c r="BA329">
        <v>95092001</v>
      </c>
      <c r="BB329" t="s">
        <v>3579</v>
      </c>
      <c r="BC329" s="120">
        <v>14175</v>
      </c>
      <c r="BE329" s="69">
        <v>94121504</v>
      </c>
      <c r="BF329" s="69" t="s">
        <v>2860</v>
      </c>
      <c r="BG329" s="54">
        <v>14175</v>
      </c>
    </row>
    <row r="330" spans="49:59">
      <c r="AW330" s="114" t="s">
        <v>3886</v>
      </c>
      <c r="AX330" s="114"/>
      <c r="AY330" s="127">
        <f>SUM(AY331:AY331)</f>
        <v>0</v>
      </c>
      <c r="BA330">
        <v>95092001</v>
      </c>
      <c r="BB330" t="s">
        <v>3580</v>
      </c>
      <c r="BC330" s="120">
        <v>14175</v>
      </c>
      <c r="BE330" s="69">
        <v>94121504</v>
      </c>
      <c r="BF330" s="69" t="s">
        <v>2861</v>
      </c>
      <c r="BG330" s="54">
        <v>14175</v>
      </c>
    </row>
    <row r="331" spans="49:59">
      <c r="AW331" s="143"/>
      <c r="BA331">
        <v>95092001</v>
      </c>
      <c r="BB331" t="s">
        <v>3581</v>
      </c>
      <c r="BC331" s="120">
        <v>14175</v>
      </c>
      <c r="BE331" s="69">
        <v>94121504</v>
      </c>
      <c r="BF331" s="69" t="s">
        <v>2862</v>
      </c>
      <c r="BG331" s="54">
        <v>14175</v>
      </c>
    </row>
    <row r="332" spans="49:59">
      <c r="BA332">
        <v>95092001</v>
      </c>
      <c r="BB332" t="s">
        <v>3582</v>
      </c>
      <c r="BC332" s="120">
        <v>14175</v>
      </c>
      <c r="BE332" s="69">
        <v>94062301</v>
      </c>
      <c r="BF332" s="69" t="s">
        <v>2863</v>
      </c>
      <c r="BG332" s="54">
        <v>13230</v>
      </c>
    </row>
    <row r="333" spans="49:59">
      <c r="AW333" s="114" t="s">
        <v>3887</v>
      </c>
      <c r="AX333" s="114"/>
      <c r="AY333" s="11">
        <f>SUM(AY334:AY335)</f>
        <v>0</v>
      </c>
      <c r="BA333">
        <v>95092001</v>
      </c>
      <c r="BB333" t="s">
        <v>3583</v>
      </c>
      <c r="BC333" s="120">
        <v>14175</v>
      </c>
      <c r="BE333" s="69">
        <v>94062301</v>
      </c>
      <c r="BF333" s="69" t="s">
        <v>2864</v>
      </c>
      <c r="BG333" s="54">
        <v>13230</v>
      </c>
    </row>
    <row r="334" spans="49:59">
      <c r="AW334" s="143"/>
      <c r="BA334">
        <v>95092001</v>
      </c>
      <c r="BB334" t="s">
        <v>3584</v>
      </c>
      <c r="BC334" s="120">
        <v>14175</v>
      </c>
      <c r="BE334" s="69">
        <v>94062301</v>
      </c>
      <c r="BF334" s="69" t="s">
        <v>2865</v>
      </c>
      <c r="BG334" s="54">
        <v>13230</v>
      </c>
    </row>
    <row r="335" spans="49:59">
      <c r="AW335" s="143"/>
      <c r="BA335" s="72">
        <v>94111806</v>
      </c>
      <c r="BB335" s="72" t="s">
        <v>2889</v>
      </c>
      <c r="BC335" s="62">
        <v>14175</v>
      </c>
      <c r="BE335" s="69">
        <v>94062301</v>
      </c>
      <c r="BF335" s="69" t="s">
        <v>2866</v>
      </c>
      <c r="BG335" s="54">
        <v>13230</v>
      </c>
    </row>
    <row r="336" spans="49:59">
      <c r="AW336" s="114" t="s">
        <v>3888</v>
      </c>
      <c r="AX336" s="114"/>
      <c r="AY336" s="11">
        <f>SUM(AY337:AY337)</f>
        <v>0</v>
      </c>
      <c r="BA336" s="72">
        <v>94111806</v>
      </c>
      <c r="BB336" s="72" t="s">
        <v>2890</v>
      </c>
      <c r="BC336" s="62">
        <v>14175</v>
      </c>
      <c r="BE336" s="69">
        <v>94062301</v>
      </c>
      <c r="BF336" s="69" t="s">
        <v>2867</v>
      </c>
      <c r="BG336" s="54">
        <v>13230</v>
      </c>
    </row>
    <row r="337" spans="49:59">
      <c r="AW337" s="7"/>
      <c r="AX337" s="7"/>
      <c r="AY337" s="146"/>
      <c r="BA337" s="72">
        <v>94111806</v>
      </c>
      <c r="BB337" s="72" t="s">
        <v>2884</v>
      </c>
      <c r="BC337" s="62">
        <v>14175</v>
      </c>
      <c r="BE337" s="69">
        <v>94062301</v>
      </c>
      <c r="BF337" s="69" t="s">
        <v>2868</v>
      </c>
      <c r="BG337" s="54">
        <v>13230</v>
      </c>
    </row>
    <row r="338" spans="49:59">
      <c r="BA338" s="72">
        <v>94070701</v>
      </c>
      <c r="BB338" s="72" t="s">
        <v>2895</v>
      </c>
      <c r="BC338" s="62">
        <v>14175</v>
      </c>
      <c r="BE338" s="69">
        <v>94122704</v>
      </c>
      <c r="BF338" s="69" t="s">
        <v>2869</v>
      </c>
      <c r="BG338" s="54">
        <v>7088</v>
      </c>
    </row>
    <row r="339" spans="49:59">
      <c r="AW339" s="114" t="s">
        <v>3806</v>
      </c>
      <c r="AX339" s="114"/>
      <c r="AY339" s="147">
        <f>SUM(AY340:AY352)</f>
        <v>204407</v>
      </c>
      <c r="BA339" s="72">
        <v>94070702</v>
      </c>
      <c r="BB339" s="72" t="s">
        <v>2896</v>
      </c>
      <c r="BC339" s="62">
        <v>14175</v>
      </c>
      <c r="BE339" s="69">
        <v>94122704</v>
      </c>
      <c r="BF339" s="69" t="s">
        <v>2870</v>
      </c>
      <c r="BG339" s="54">
        <v>7088</v>
      </c>
    </row>
    <row r="340" spans="49:59">
      <c r="AW340" s="149">
        <v>96010301</v>
      </c>
      <c r="AX340" s="7" t="s">
        <v>3807</v>
      </c>
      <c r="AY340" s="148">
        <v>5825</v>
      </c>
      <c r="BA340">
        <v>95062003</v>
      </c>
      <c r="BB340" t="s">
        <v>3440</v>
      </c>
      <c r="BC340" s="120">
        <v>13500</v>
      </c>
      <c r="BE340" s="69">
        <v>94111809</v>
      </c>
      <c r="BF340" s="69" t="s">
        <v>2871</v>
      </c>
      <c r="BG340" s="54">
        <v>14175</v>
      </c>
    </row>
    <row r="341" spans="49:59">
      <c r="AW341" s="143">
        <v>96011803</v>
      </c>
      <c r="AX341" t="s">
        <v>3808</v>
      </c>
      <c r="AY341" s="9">
        <v>20000</v>
      </c>
      <c r="BA341">
        <v>95062003</v>
      </c>
      <c r="BB341" t="s">
        <v>3441</v>
      </c>
      <c r="BC341" s="120">
        <v>13500</v>
      </c>
      <c r="BE341" s="69">
        <v>94111809</v>
      </c>
      <c r="BF341" s="69" t="s">
        <v>2872</v>
      </c>
      <c r="BG341" s="54">
        <v>14175</v>
      </c>
    </row>
    <row r="342" spans="49:59">
      <c r="AW342" s="143">
        <v>96012201</v>
      </c>
      <c r="AX342" t="s">
        <v>3809</v>
      </c>
      <c r="AY342" s="9">
        <v>20000</v>
      </c>
      <c r="BA342">
        <v>95062003</v>
      </c>
      <c r="BB342" t="s">
        <v>3442</v>
      </c>
      <c r="BC342" s="120">
        <v>13500</v>
      </c>
      <c r="BE342" s="69">
        <v>94111809</v>
      </c>
      <c r="BF342" s="69" t="s">
        <v>2873</v>
      </c>
      <c r="BG342" s="54">
        <v>14175</v>
      </c>
    </row>
    <row r="343" spans="49:59">
      <c r="AW343" s="143">
        <v>96030504</v>
      </c>
      <c r="AX343" t="s">
        <v>3810</v>
      </c>
      <c r="AY343" s="9">
        <v>7557</v>
      </c>
      <c r="BA343">
        <v>95062003</v>
      </c>
      <c r="BB343" t="s">
        <v>3443</v>
      </c>
      <c r="BC343" s="120">
        <v>13500</v>
      </c>
      <c r="BE343" s="72">
        <v>93120801</v>
      </c>
      <c r="BF343" s="72" t="s">
        <v>2933</v>
      </c>
      <c r="BG343" s="63">
        <v>14175</v>
      </c>
    </row>
    <row r="344" spans="49:59">
      <c r="AW344" s="143">
        <v>96031207</v>
      </c>
      <c r="AX344" t="s">
        <v>3811</v>
      </c>
      <c r="AY344" s="9">
        <v>20000</v>
      </c>
      <c r="BA344">
        <v>95062003</v>
      </c>
      <c r="BB344" t="s">
        <v>3444</v>
      </c>
      <c r="BC344" s="120">
        <v>13500</v>
      </c>
      <c r="BE344" s="72">
        <v>93120801</v>
      </c>
      <c r="BF344" s="72" t="s">
        <v>2934</v>
      </c>
      <c r="BG344" s="63">
        <v>14175</v>
      </c>
    </row>
    <row r="345" spans="49:59">
      <c r="AW345" s="143">
        <v>96041003</v>
      </c>
      <c r="AX345" t="s">
        <v>3812</v>
      </c>
      <c r="AY345" s="9">
        <v>11025</v>
      </c>
      <c r="BA345">
        <v>95062004</v>
      </c>
      <c r="BB345" t="s">
        <v>3485</v>
      </c>
      <c r="BC345" s="120">
        <v>13500</v>
      </c>
      <c r="BE345" s="72">
        <v>93120801</v>
      </c>
      <c r="BF345" s="72" t="s">
        <v>2935</v>
      </c>
      <c r="BG345" s="63">
        <v>14175</v>
      </c>
    </row>
    <row r="346" spans="49:59">
      <c r="AW346" s="143">
        <v>96041101</v>
      </c>
      <c r="AX346" t="s">
        <v>3813</v>
      </c>
      <c r="AY346" s="9">
        <v>14175</v>
      </c>
      <c r="BA346" s="72">
        <v>94121602</v>
      </c>
      <c r="BB346" s="72" t="s">
        <v>2905</v>
      </c>
      <c r="BC346" s="62">
        <v>13800</v>
      </c>
      <c r="BE346" s="72">
        <v>93120802</v>
      </c>
      <c r="BF346" s="72" t="s">
        <v>2936</v>
      </c>
      <c r="BG346" s="63">
        <v>14175</v>
      </c>
    </row>
    <row r="347" spans="49:59">
      <c r="AW347" s="143">
        <v>96041302</v>
      </c>
      <c r="AX347" t="s">
        <v>3814</v>
      </c>
      <c r="AY347" s="9">
        <v>20000</v>
      </c>
      <c r="BA347" s="72">
        <v>94121602</v>
      </c>
      <c r="BB347" s="72" t="s">
        <v>2906</v>
      </c>
      <c r="BC347" s="62">
        <v>13800</v>
      </c>
      <c r="BE347" s="69">
        <v>94083101</v>
      </c>
      <c r="BF347" s="69" t="s">
        <v>2874</v>
      </c>
      <c r="BG347" s="54">
        <v>14175</v>
      </c>
    </row>
    <row r="348" spans="49:59">
      <c r="AW348" s="143">
        <v>96051504</v>
      </c>
      <c r="AX348" t="s">
        <v>3815</v>
      </c>
      <c r="AY348" s="9">
        <v>20000</v>
      </c>
      <c r="BA348" s="72">
        <v>94121602</v>
      </c>
      <c r="BB348" s="72" t="s">
        <v>2907</v>
      </c>
      <c r="BC348" s="62">
        <v>13800</v>
      </c>
      <c r="BE348" s="69">
        <v>94083101</v>
      </c>
      <c r="BF348" s="69" t="s">
        <v>2875</v>
      </c>
      <c r="BG348" s="54">
        <v>14175</v>
      </c>
    </row>
    <row r="349" spans="49:59">
      <c r="AW349" s="143">
        <v>96052801</v>
      </c>
      <c r="AX349" t="s">
        <v>3816</v>
      </c>
      <c r="AY349" s="9">
        <v>5825</v>
      </c>
      <c r="BA349" s="72">
        <v>94122801</v>
      </c>
      <c r="BB349" s="72" t="s">
        <v>2912</v>
      </c>
      <c r="BC349" s="62">
        <v>14175</v>
      </c>
      <c r="BE349" s="69">
        <v>94083101</v>
      </c>
      <c r="BF349" s="69" t="s">
        <v>2876</v>
      </c>
      <c r="BG349" s="54">
        <v>14175</v>
      </c>
    </row>
    <row r="350" spans="49:59">
      <c r="AW350" s="143">
        <v>96071705</v>
      </c>
      <c r="AX350" t="s">
        <v>3817</v>
      </c>
      <c r="AY350" s="9">
        <v>20000</v>
      </c>
      <c r="BA350" s="72">
        <v>94122801</v>
      </c>
      <c r="BB350" s="72" t="s">
        <v>2913</v>
      </c>
      <c r="BC350" s="62">
        <v>14175</v>
      </c>
      <c r="BE350" s="69">
        <v>94083101</v>
      </c>
      <c r="BF350" s="69" t="s">
        <v>2877</v>
      </c>
      <c r="BG350" s="54">
        <v>14175</v>
      </c>
    </row>
    <row r="351" spans="49:59">
      <c r="AW351" s="143">
        <v>96080203</v>
      </c>
      <c r="AX351" t="s">
        <v>3818</v>
      </c>
      <c r="AY351" s="9">
        <v>20000</v>
      </c>
      <c r="BA351" s="72">
        <v>94122801</v>
      </c>
      <c r="BB351" s="72" t="s">
        <v>2914</v>
      </c>
      <c r="BC351" s="62">
        <v>14175</v>
      </c>
      <c r="BE351" s="69">
        <v>94083101</v>
      </c>
      <c r="BF351" s="69" t="s">
        <v>2878</v>
      </c>
      <c r="BG351" s="54">
        <v>14175</v>
      </c>
    </row>
    <row r="352" spans="49:59">
      <c r="AW352" s="143">
        <v>96121703</v>
      </c>
      <c r="AX352" t="s">
        <v>3819</v>
      </c>
      <c r="AY352" s="9">
        <v>20000</v>
      </c>
      <c r="BA352">
        <v>95090102</v>
      </c>
      <c r="BB352" t="s">
        <v>3585</v>
      </c>
      <c r="BC352" s="120">
        <v>13500</v>
      </c>
      <c r="BE352" s="69">
        <v>94083101</v>
      </c>
      <c r="BF352" s="69" t="s">
        <v>2879</v>
      </c>
      <c r="BG352" s="54">
        <v>14175</v>
      </c>
    </row>
    <row r="353" spans="53:59">
      <c r="BA353">
        <v>95090102</v>
      </c>
      <c r="BB353" t="s">
        <v>3586</v>
      </c>
      <c r="BC353" s="120">
        <v>13500</v>
      </c>
      <c r="BE353" s="69">
        <v>94012401</v>
      </c>
      <c r="BF353" s="69" t="s">
        <v>2880</v>
      </c>
      <c r="BG353" s="54">
        <v>14175</v>
      </c>
    </row>
    <row r="354" spans="53:59">
      <c r="BA354">
        <v>95090102</v>
      </c>
      <c r="BB354" t="s">
        <v>3587</v>
      </c>
      <c r="BC354" s="120">
        <v>13500</v>
      </c>
      <c r="BE354" s="69">
        <v>94012401</v>
      </c>
      <c r="BF354" s="69" t="s">
        <v>2881</v>
      </c>
      <c r="BG354" s="54">
        <v>14175</v>
      </c>
    </row>
    <row r="355" spans="53:59">
      <c r="BA355">
        <v>95090102</v>
      </c>
      <c r="BB355" t="s">
        <v>3588</v>
      </c>
      <c r="BC355" s="120">
        <v>13500</v>
      </c>
      <c r="BE355" s="69">
        <v>94012401</v>
      </c>
      <c r="BF355" s="69" t="s">
        <v>2882</v>
      </c>
      <c r="BG355" s="54">
        <v>14175</v>
      </c>
    </row>
    <row r="356" spans="53:59">
      <c r="BA356">
        <v>95090102</v>
      </c>
      <c r="BB356" t="s">
        <v>3589</v>
      </c>
      <c r="BC356" s="120">
        <v>13500</v>
      </c>
      <c r="BE356" s="69">
        <v>94012401</v>
      </c>
      <c r="BF356" s="69" t="s">
        <v>2883</v>
      </c>
      <c r="BG356" s="54">
        <v>14175</v>
      </c>
    </row>
    <row r="357" spans="53:59">
      <c r="BA357">
        <v>95090102</v>
      </c>
      <c r="BB357" t="s">
        <v>3590</v>
      </c>
      <c r="BC357" s="120">
        <v>13500</v>
      </c>
      <c r="BE357" s="72">
        <v>93072701</v>
      </c>
      <c r="BF357" s="72" t="s">
        <v>2937</v>
      </c>
      <c r="BG357" s="62">
        <v>8978</v>
      </c>
    </row>
    <row r="358" spans="53:59">
      <c r="BA358" s="72">
        <v>94081801</v>
      </c>
      <c r="BB358" s="72" t="s">
        <v>2575</v>
      </c>
      <c r="BC358" s="62">
        <v>13389</v>
      </c>
      <c r="BE358" s="72">
        <v>93072701</v>
      </c>
      <c r="BF358" s="72" t="s">
        <v>2938</v>
      </c>
      <c r="BG358" s="62">
        <v>8978</v>
      </c>
    </row>
    <row r="359" spans="53:59">
      <c r="BA359" s="72">
        <v>94081801</v>
      </c>
      <c r="BB359" s="72" t="s">
        <v>2576</v>
      </c>
      <c r="BC359" s="62">
        <v>13389</v>
      </c>
      <c r="BE359" s="69">
        <v>94111806</v>
      </c>
      <c r="BF359" s="69" t="s">
        <v>2884</v>
      </c>
      <c r="BG359" s="54">
        <v>14175</v>
      </c>
    </row>
    <row r="360" spans="53:59">
      <c r="BA360">
        <v>95032810</v>
      </c>
      <c r="BB360" t="s">
        <v>3591</v>
      </c>
      <c r="BC360" s="120">
        <v>14175</v>
      </c>
      <c r="BE360" s="69">
        <v>94111806</v>
      </c>
      <c r="BF360" s="69" t="s">
        <v>2885</v>
      </c>
      <c r="BG360" s="54">
        <v>14175</v>
      </c>
    </row>
    <row r="361" spans="53:59">
      <c r="BA361">
        <v>95032810</v>
      </c>
      <c r="BB361" t="s">
        <v>3592</v>
      </c>
      <c r="BC361" s="120">
        <v>14175</v>
      </c>
      <c r="BE361" s="69">
        <v>94111806</v>
      </c>
      <c r="BF361" s="69" t="s">
        <v>2886</v>
      </c>
      <c r="BG361" s="54">
        <v>14175</v>
      </c>
    </row>
    <row r="362" spans="53:59">
      <c r="BA362">
        <v>95032810</v>
      </c>
      <c r="BB362" t="s">
        <v>3593</v>
      </c>
      <c r="BC362" s="120">
        <v>14175</v>
      </c>
      <c r="BE362" s="69">
        <v>94111806</v>
      </c>
      <c r="BF362" s="69" t="s">
        <v>2887</v>
      </c>
      <c r="BG362" s="54">
        <v>14175</v>
      </c>
    </row>
    <row r="363" spans="53:59">
      <c r="BA363">
        <v>95032810</v>
      </c>
      <c r="BB363" t="s">
        <v>1601</v>
      </c>
      <c r="BC363" s="120">
        <v>14175</v>
      </c>
      <c r="BE363" s="69">
        <v>94111806</v>
      </c>
      <c r="BF363" s="69" t="s">
        <v>2888</v>
      </c>
      <c r="BG363" s="54">
        <v>14175</v>
      </c>
    </row>
    <row r="364" spans="53:59">
      <c r="BA364">
        <v>95032810</v>
      </c>
      <c r="BB364" t="s">
        <v>1602</v>
      </c>
      <c r="BC364" s="120">
        <v>14175</v>
      </c>
      <c r="BE364" s="69">
        <v>94111806</v>
      </c>
      <c r="BF364" s="69" t="s">
        <v>2889</v>
      </c>
      <c r="BG364" s="54">
        <v>14175</v>
      </c>
    </row>
    <row r="365" spans="53:59">
      <c r="BA365" s="72">
        <v>94091601</v>
      </c>
      <c r="BB365" s="72" t="s">
        <v>2581</v>
      </c>
      <c r="BC365" s="63">
        <v>14175</v>
      </c>
      <c r="BE365" s="69">
        <v>94111806</v>
      </c>
      <c r="BF365" s="69" t="s">
        <v>2890</v>
      </c>
      <c r="BG365" s="54">
        <v>14175</v>
      </c>
    </row>
    <row r="366" spans="53:59">
      <c r="BA366" s="72">
        <v>94091601</v>
      </c>
      <c r="BB366" s="72" t="s">
        <v>2582</v>
      </c>
      <c r="BC366" s="63">
        <v>14175</v>
      </c>
      <c r="BE366" s="69">
        <v>94070701</v>
      </c>
      <c r="BF366" s="69" t="s">
        <v>2891</v>
      </c>
      <c r="BG366" s="54">
        <v>14175</v>
      </c>
    </row>
    <row r="367" spans="53:59">
      <c r="BA367" s="72">
        <v>94091601</v>
      </c>
      <c r="BB367" s="72" t="s">
        <v>2583</v>
      </c>
      <c r="BC367" s="63">
        <v>14175</v>
      </c>
      <c r="BE367" s="69">
        <v>94070701</v>
      </c>
      <c r="BF367" s="69" t="s">
        <v>2892</v>
      </c>
      <c r="BG367" s="54">
        <v>14175</v>
      </c>
    </row>
    <row r="368" spans="53:59">
      <c r="BA368">
        <v>95040303</v>
      </c>
      <c r="BB368" t="s">
        <v>1603</v>
      </c>
      <c r="BC368" s="120">
        <v>14175</v>
      </c>
      <c r="BE368" s="69">
        <v>94070701</v>
      </c>
      <c r="BF368" s="69" t="s">
        <v>2893</v>
      </c>
      <c r="BG368" s="54">
        <v>14175</v>
      </c>
    </row>
    <row r="369" spans="53:59">
      <c r="BA369">
        <v>95040303</v>
      </c>
      <c r="BB369" t="s">
        <v>1604</v>
      </c>
      <c r="BC369" s="120">
        <v>14175</v>
      </c>
      <c r="BE369" s="69">
        <v>94070701</v>
      </c>
      <c r="BF369" s="69" t="s">
        <v>2894</v>
      </c>
      <c r="BG369" s="54">
        <v>14175</v>
      </c>
    </row>
    <row r="370" spans="53:59">
      <c r="BA370">
        <v>95040303</v>
      </c>
      <c r="BB370" t="s">
        <v>1605</v>
      </c>
      <c r="BC370" s="120">
        <v>14175</v>
      </c>
      <c r="BE370" s="69">
        <v>94070701</v>
      </c>
      <c r="BF370" s="69" t="s">
        <v>2895</v>
      </c>
      <c r="BG370" s="54">
        <v>14175</v>
      </c>
    </row>
    <row r="371" spans="53:59">
      <c r="BA371">
        <v>95040303</v>
      </c>
      <c r="BB371" t="s">
        <v>1606</v>
      </c>
      <c r="BC371" s="120">
        <v>14175</v>
      </c>
      <c r="BE371" s="69">
        <v>94070702</v>
      </c>
      <c r="BF371" s="69" t="s">
        <v>2896</v>
      </c>
      <c r="BG371" s="54">
        <v>14175</v>
      </c>
    </row>
    <row r="372" spans="53:59">
      <c r="BA372">
        <v>95040303</v>
      </c>
      <c r="BB372" t="s">
        <v>1607</v>
      </c>
      <c r="BC372" s="120">
        <v>14175</v>
      </c>
      <c r="BE372" s="72">
        <v>93081301</v>
      </c>
      <c r="BF372" s="72" t="s">
        <v>2939</v>
      </c>
      <c r="BG372" s="62">
        <v>13500</v>
      </c>
    </row>
    <row r="373" spans="53:59">
      <c r="BA373" s="72">
        <v>94052501</v>
      </c>
      <c r="BB373" s="72" t="s">
        <v>3486</v>
      </c>
      <c r="BC373" s="62">
        <v>14175</v>
      </c>
      <c r="BE373" s="72">
        <v>93081301</v>
      </c>
      <c r="BF373" s="72" t="s">
        <v>2940</v>
      </c>
      <c r="BG373" s="62">
        <v>13500</v>
      </c>
    </row>
    <row r="374" spans="53:59">
      <c r="BA374" s="122">
        <v>95103108</v>
      </c>
      <c r="BB374" s="122" t="s">
        <v>3487</v>
      </c>
      <c r="BC374" s="123">
        <v>14175</v>
      </c>
      <c r="BE374" s="72">
        <v>93081301</v>
      </c>
      <c r="BF374" s="72" t="s">
        <v>2941</v>
      </c>
      <c r="BG374" s="62">
        <v>13500</v>
      </c>
    </row>
    <row r="375" spans="53:59">
      <c r="BA375" s="122">
        <v>95103108</v>
      </c>
      <c r="BB375" s="122" t="s">
        <v>1608</v>
      </c>
      <c r="BC375" s="123">
        <v>14175</v>
      </c>
      <c r="BE375" s="69">
        <v>94040403</v>
      </c>
      <c r="BF375" s="69" t="s">
        <v>2897</v>
      </c>
      <c r="BG375" s="54">
        <v>14175</v>
      </c>
    </row>
    <row r="376" spans="53:59">
      <c r="BA376" s="122">
        <v>95103108</v>
      </c>
      <c r="BB376" s="122" t="s">
        <v>1609</v>
      </c>
      <c r="BC376" s="123">
        <v>14175</v>
      </c>
      <c r="BE376" s="69">
        <v>94040403</v>
      </c>
      <c r="BF376" s="69" t="s">
        <v>2898</v>
      </c>
      <c r="BG376" s="54">
        <v>14175</v>
      </c>
    </row>
    <row r="377" spans="53:59">
      <c r="BA377" s="122">
        <v>95103108</v>
      </c>
      <c r="BB377" s="122" t="s">
        <v>1610</v>
      </c>
      <c r="BC377" s="123">
        <v>14175</v>
      </c>
      <c r="BE377" s="69">
        <v>94040403</v>
      </c>
      <c r="BF377" s="69" t="s">
        <v>2899</v>
      </c>
      <c r="BG377" s="54">
        <v>14175</v>
      </c>
    </row>
    <row r="378" spans="53:59">
      <c r="BA378" s="122">
        <v>95103108</v>
      </c>
      <c r="BB378" s="122" t="s">
        <v>1611</v>
      </c>
      <c r="BC378" s="123">
        <v>14175</v>
      </c>
      <c r="BE378" s="69">
        <v>94040403</v>
      </c>
      <c r="BF378" s="69" t="s">
        <v>2900</v>
      </c>
      <c r="BG378" s="54">
        <v>14175</v>
      </c>
    </row>
    <row r="379" spans="53:59">
      <c r="BA379" s="122">
        <v>95103108</v>
      </c>
      <c r="BB379" s="122" t="s">
        <v>1612</v>
      </c>
      <c r="BC379" s="123">
        <v>14175</v>
      </c>
      <c r="BE379" s="69">
        <v>94121602</v>
      </c>
      <c r="BF379" s="69" t="s">
        <v>2901</v>
      </c>
      <c r="BG379" s="54">
        <v>13800</v>
      </c>
    </row>
    <row r="380" spans="53:59">
      <c r="BA380" s="122">
        <v>95103108</v>
      </c>
      <c r="BB380" s="122" t="s">
        <v>1613</v>
      </c>
      <c r="BC380" s="123">
        <v>14175</v>
      </c>
      <c r="BE380" s="69">
        <v>94121903</v>
      </c>
      <c r="BF380" s="69" t="s">
        <v>2902</v>
      </c>
      <c r="BG380" s="54">
        <v>13800</v>
      </c>
    </row>
    <row r="381" spans="53:59">
      <c r="BA381" s="122"/>
      <c r="BB381" s="122"/>
      <c r="BC381" s="123"/>
      <c r="BE381" s="69">
        <v>94121903</v>
      </c>
      <c r="BF381" s="69" t="s">
        <v>2903</v>
      </c>
      <c r="BG381" s="54">
        <v>13800</v>
      </c>
    </row>
    <row r="382" spans="53:59">
      <c r="BA382" s="117" t="s">
        <v>3488</v>
      </c>
      <c r="BB382" s="117"/>
      <c r="BC382" s="118">
        <f>SUM(BC383:BC391)</f>
        <v>125924</v>
      </c>
      <c r="BE382" s="69">
        <v>94121602</v>
      </c>
      <c r="BF382" s="69" t="s">
        <v>2904</v>
      </c>
      <c r="BG382" s="54">
        <v>13800</v>
      </c>
    </row>
    <row r="383" spans="53:59">
      <c r="BA383">
        <v>95110501</v>
      </c>
      <c r="BB383" t="s">
        <v>3492</v>
      </c>
      <c r="BC383" s="124">
        <v>14175</v>
      </c>
      <c r="BE383" s="69">
        <v>94121602</v>
      </c>
      <c r="BF383" s="69" t="s">
        <v>2905</v>
      </c>
      <c r="BG383" s="54">
        <v>13800</v>
      </c>
    </row>
    <row r="384" spans="53:59">
      <c r="BA384">
        <v>95112001</v>
      </c>
      <c r="BB384" t="s">
        <v>3490</v>
      </c>
      <c r="BC384" s="124">
        <v>14175</v>
      </c>
      <c r="BE384" s="69">
        <v>94121602</v>
      </c>
      <c r="BF384" s="69" t="s">
        <v>2906</v>
      </c>
      <c r="BG384" s="54">
        <v>13800</v>
      </c>
    </row>
    <row r="385" spans="53:59">
      <c r="BA385">
        <v>95112001</v>
      </c>
      <c r="BB385" t="s">
        <v>3491</v>
      </c>
      <c r="BC385" s="124">
        <v>14175</v>
      </c>
      <c r="BE385" s="69">
        <v>94121602</v>
      </c>
      <c r="BF385" s="69" t="s">
        <v>2907</v>
      </c>
      <c r="BG385" s="54">
        <v>13800</v>
      </c>
    </row>
    <row r="386" spans="53:59">
      <c r="BA386">
        <v>95112201</v>
      </c>
      <c r="BB386" t="s">
        <v>3489</v>
      </c>
      <c r="BC386" s="124">
        <v>14175</v>
      </c>
      <c r="BE386" s="69">
        <v>94122802</v>
      </c>
      <c r="BF386" s="69" t="s">
        <v>2908</v>
      </c>
      <c r="BG386" s="54">
        <v>14175</v>
      </c>
    </row>
    <row r="387" spans="53:59">
      <c r="BA387" s="7">
        <v>95122602</v>
      </c>
      <c r="BB387" s="7" t="s">
        <v>3403</v>
      </c>
      <c r="BC387" s="131">
        <v>113400</v>
      </c>
      <c r="BE387" s="69">
        <v>94122802</v>
      </c>
      <c r="BF387" s="69" t="s">
        <v>2909</v>
      </c>
      <c r="BG387" s="54">
        <v>14175</v>
      </c>
    </row>
    <row r="388" spans="53:59">
      <c r="BA388" s="128">
        <v>95010301</v>
      </c>
      <c r="BB388" s="128" t="s">
        <v>3401</v>
      </c>
      <c r="BC388" s="132">
        <v>14175</v>
      </c>
      <c r="BE388" s="69">
        <v>94122801</v>
      </c>
      <c r="BF388" s="69" t="s">
        <v>2910</v>
      </c>
      <c r="BG388" s="54">
        <v>14175</v>
      </c>
    </row>
    <row r="389" spans="53:59">
      <c r="BA389" s="128">
        <v>95021003</v>
      </c>
      <c r="BB389" s="128" t="s">
        <v>3402</v>
      </c>
      <c r="BC389" s="132">
        <v>14175</v>
      </c>
      <c r="BE389" s="69">
        <v>94122801</v>
      </c>
      <c r="BF389" s="69" t="s">
        <v>2911</v>
      </c>
      <c r="BG389" s="54">
        <v>14175</v>
      </c>
    </row>
    <row r="390" spans="53:59">
      <c r="BA390" s="128">
        <v>94052002</v>
      </c>
      <c r="BB390" s="128" t="s">
        <v>889</v>
      </c>
      <c r="BC390" s="129">
        <v>113400</v>
      </c>
      <c r="BE390" s="69">
        <v>94122801</v>
      </c>
      <c r="BF390" s="69" t="s">
        <v>2912</v>
      </c>
      <c r="BG390" s="54">
        <v>14175</v>
      </c>
    </row>
    <row r="391" spans="53:59">
      <c r="BA391" s="128"/>
      <c r="BB391" s="128" t="s">
        <v>836</v>
      </c>
      <c r="BC391" s="129">
        <v>-185926</v>
      </c>
      <c r="BE391" s="69">
        <v>94122801</v>
      </c>
      <c r="BF391" s="69" t="s">
        <v>2913</v>
      </c>
      <c r="BG391" s="54">
        <v>14175</v>
      </c>
    </row>
    <row r="392" spans="53:59">
      <c r="BE392" s="69">
        <v>94122801</v>
      </c>
      <c r="BF392" s="69" t="s">
        <v>2914</v>
      </c>
      <c r="BG392" s="54">
        <v>14175</v>
      </c>
    </row>
    <row r="393" spans="53:59">
      <c r="BA393" s="68" t="s">
        <v>1293</v>
      </c>
      <c r="BB393" s="68"/>
      <c r="BC393" s="68">
        <f>BC394</f>
        <v>110000</v>
      </c>
      <c r="BE393" s="69">
        <v>94081801</v>
      </c>
      <c r="BF393" s="69" t="s">
        <v>2915</v>
      </c>
      <c r="BG393" s="54">
        <v>13389</v>
      </c>
    </row>
    <row r="394" spans="53:59">
      <c r="BA394" s="84"/>
      <c r="BB394" s="84" t="s">
        <v>1686</v>
      </c>
      <c r="BC394" s="84">
        <v>110000</v>
      </c>
      <c r="BE394" s="69">
        <v>94081801</v>
      </c>
      <c r="BF394" s="69" t="s">
        <v>2916</v>
      </c>
      <c r="BG394" s="54">
        <v>13389</v>
      </c>
    </row>
    <row r="395" spans="53:59">
      <c r="BA395" s="84"/>
      <c r="BB395" s="84"/>
      <c r="BC395" s="84"/>
      <c r="BE395" s="69">
        <v>94081801</v>
      </c>
      <c r="BF395" s="69" t="s">
        <v>2917</v>
      </c>
      <c r="BG395" s="54">
        <v>13389</v>
      </c>
    </row>
    <row r="396" spans="53:59">
      <c r="BA396" s="117" t="s">
        <v>3493</v>
      </c>
      <c r="BB396" s="117"/>
      <c r="BC396" s="118">
        <f>SUM(BC397:BC398)</f>
        <v>21890</v>
      </c>
      <c r="BE396" s="69">
        <v>94081801</v>
      </c>
      <c r="BF396" s="69" t="s">
        <v>2574</v>
      </c>
      <c r="BG396" s="54">
        <v>13389</v>
      </c>
    </row>
    <row r="397" spans="53:59">
      <c r="BA397">
        <v>95051004</v>
      </c>
      <c r="BB397" t="s">
        <v>3404</v>
      </c>
      <c r="BC397" s="124">
        <v>20000</v>
      </c>
      <c r="BE397" s="69">
        <v>94081801</v>
      </c>
      <c r="BF397" s="69" t="s">
        <v>2575</v>
      </c>
      <c r="BG397" s="54">
        <v>13389</v>
      </c>
    </row>
    <row r="398" spans="53:59">
      <c r="BA398">
        <v>95120102</v>
      </c>
      <c r="BB398" t="s">
        <v>3405</v>
      </c>
      <c r="BC398" s="124">
        <v>1890</v>
      </c>
      <c r="BE398" s="69">
        <v>94081801</v>
      </c>
      <c r="BF398" s="69" t="s">
        <v>2576</v>
      </c>
      <c r="BG398" s="54">
        <v>13389</v>
      </c>
    </row>
    <row r="399" spans="53:59">
      <c r="BC399" s="124"/>
      <c r="BE399" s="72">
        <v>93031601</v>
      </c>
      <c r="BF399" s="72" t="s">
        <v>2942</v>
      </c>
      <c r="BG399" s="62">
        <v>14175</v>
      </c>
    </row>
    <row r="400" spans="53:59">
      <c r="BA400" s="68" t="s">
        <v>1294</v>
      </c>
      <c r="BB400" s="68"/>
      <c r="BC400" s="68">
        <v>0</v>
      </c>
      <c r="BE400" s="72">
        <v>93072310</v>
      </c>
      <c r="BF400" s="72" t="s">
        <v>2943</v>
      </c>
      <c r="BG400" s="62">
        <v>14175</v>
      </c>
    </row>
    <row r="401" spans="53:59">
      <c r="BA401" s="69"/>
      <c r="BB401" s="69"/>
      <c r="BC401" s="69"/>
      <c r="BE401" s="72">
        <v>93072310</v>
      </c>
      <c r="BF401" s="72" t="s">
        <v>2944</v>
      </c>
      <c r="BG401" s="62">
        <v>14175</v>
      </c>
    </row>
    <row r="402" spans="53:59">
      <c r="BA402" s="117" t="s">
        <v>3494</v>
      </c>
      <c r="BB402" s="117"/>
      <c r="BC402" s="118">
        <f>SUM(BC403:BC411)</f>
        <v>419345</v>
      </c>
      <c r="BE402" s="73">
        <v>94111814</v>
      </c>
      <c r="BF402" s="73" t="s">
        <v>2577</v>
      </c>
      <c r="BG402" s="54">
        <v>14175</v>
      </c>
    </row>
    <row r="403" spans="53:59">
      <c r="BA403">
        <v>95113006</v>
      </c>
      <c r="BB403" t="s">
        <v>3406</v>
      </c>
      <c r="BC403" s="120">
        <v>8996</v>
      </c>
      <c r="BE403" s="73">
        <v>94111814</v>
      </c>
      <c r="BF403" s="73" t="s">
        <v>2578</v>
      </c>
      <c r="BG403" s="54">
        <v>14175</v>
      </c>
    </row>
    <row r="404" spans="53:59">
      <c r="BA404">
        <v>95123101</v>
      </c>
      <c r="BB404" t="s">
        <v>3407</v>
      </c>
      <c r="BC404" s="120">
        <v>9768</v>
      </c>
      <c r="BE404" s="69">
        <v>94091601</v>
      </c>
      <c r="BF404" s="69" t="s">
        <v>2579</v>
      </c>
      <c r="BG404" s="54">
        <v>14175</v>
      </c>
    </row>
    <row r="405" spans="53:59">
      <c r="BA405">
        <v>95113006</v>
      </c>
      <c r="BB405" t="s">
        <v>3408</v>
      </c>
      <c r="BC405" s="120">
        <v>10879</v>
      </c>
      <c r="BE405" s="69">
        <v>94091601</v>
      </c>
      <c r="BF405" s="69" t="s">
        <v>2580</v>
      </c>
      <c r="BG405" s="54">
        <v>14175</v>
      </c>
    </row>
    <row r="406" spans="53:59">
      <c r="BA406">
        <v>95123101</v>
      </c>
      <c r="BB406" t="s">
        <v>3409</v>
      </c>
      <c r="BC406" s="120">
        <v>10879</v>
      </c>
      <c r="BE406" s="69">
        <v>94091601</v>
      </c>
      <c r="BF406" s="69" t="s">
        <v>2581</v>
      </c>
      <c r="BG406" s="54">
        <v>14175</v>
      </c>
    </row>
    <row r="407" spans="53:59">
      <c r="BA407">
        <v>95123101</v>
      </c>
      <c r="BB407" t="s">
        <v>3412</v>
      </c>
      <c r="BC407" s="120">
        <v>365909</v>
      </c>
      <c r="BE407" s="69">
        <v>94091601</v>
      </c>
      <c r="BF407" s="69" t="s">
        <v>2582</v>
      </c>
      <c r="BG407" s="54">
        <v>14175</v>
      </c>
    </row>
    <row r="408" spans="53:59">
      <c r="BA408">
        <v>95020102</v>
      </c>
      <c r="BB408" t="s">
        <v>3410</v>
      </c>
      <c r="BC408" s="121">
        <v>1890</v>
      </c>
      <c r="BE408" s="69">
        <v>94091601</v>
      </c>
      <c r="BF408" s="69" t="s">
        <v>2583</v>
      </c>
      <c r="BG408" s="54">
        <v>14175</v>
      </c>
    </row>
    <row r="409" spans="53:59">
      <c r="BA409">
        <v>95120103</v>
      </c>
      <c r="BB409" t="s">
        <v>3495</v>
      </c>
      <c r="BC409" s="120">
        <v>1890</v>
      </c>
      <c r="BE409" s="72">
        <v>93062301</v>
      </c>
      <c r="BF409" s="72" t="s">
        <v>2945</v>
      </c>
      <c r="BG409" s="62">
        <v>8550</v>
      </c>
    </row>
    <row r="410" spans="53:59">
      <c r="BA410">
        <v>95123002</v>
      </c>
      <c r="BB410" t="s">
        <v>3411</v>
      </c>
      <c r="BC410" s="120">
        <v>4510</v>
      </c>
      <c r="BE410" s="74">
        <v>94081106</v>
      </c>
      <c r="BF410" s="74" t="s">
        <v>2604</v>
      </c>
      <c r="BG410" s="64">
        <v>18900</v>
      </c>
    </row>
    <row r="411" spans="53:59">
      <c r="BA411">
        <v>95123003</v>
      </c>
      <c r="BB411" t="s">
        <v>3411</v>
      </c>
      <c r="BC411" s="120">
        <v>4624</v>
      </c>
      <c r="BE411" s="74">
        <v>94081106</v>
      </c>
      <c r="BF411" s="74" t="s">
        <v>2605</v>
      </c>
      <c r="BG411" s="64">
        <v>18900</v>
      </c>
    </row>
    <row r="412" spans="53:59">
      <c r="BC412" s="120"/>
      <c r="BE412" s="74">
        <v>94081106</v>
      </c>
      <c r="BF412" s="74" t="s">
        <v>2606</v>
      </c>
      <c r="BG412" s="64">
        <v>18900</v>
      </c>
    </row>
    <row r="413" spans="53:59">
      <c r="BA413" s="116" t="s">
        <v>3427</v>
      </c>
      <c r="BB413" s="117"/>
      <c r="BC413" s="118">
        <f>SUM(BC414:BC427)</f>
        <v>0</v>
      </c>
      <c r="BE413" s="72"/>
      <c r="BF413" s="72"/>
      <c r="BG413" s="62"/>
    </row>
    <row r="414" spans="53:59">
      <c r="BA414">
        <v>95010501</v>
      </c>
      <c r="BB414" t="s">
        <v>2994</v>
      </c>
      <c r="BC414" s="9">
        <v>-14175</v>
      </c>
      <c r="BE414" s="68" t="s">
        <v>2607</v>
      </c>
      <c r="BF414" s="75"/>
      <c r="BG414" s="65">
        <f>SUM(BG415:BG454)</f>
        <v>1359453</v>
      </c>
    </row>
    <row r="415" spans="53:59">
      <c r="BA415">
        <v>95030104</v>
      </c>
      <c r="BB415" t="s">
        <v>2995</v>
      </c>
      <c r="BC415" s="9">
        <v>-14175</v>
      </c>
      <c r="BE415" s="69">
        <v>94112502</v>
      </c>
      <c r="BF415" s="69" t="s">
        <v>2608</v>
      </c>
      <c r="BG415" s="76">
        <v>17325</v>
      </c>
    </row>
    <row r="416" spans="53:59">
      <c r="BA416">
        <v>95030301</v>
      </c>
      <c r="BB416" t="s">
        <v>2996</v>
      </c>
      <c r="BC416" s="9">
        <v>-14175</v>
      </c>
      <c r="BD416" s="76"/>
      <c r="BE416" s="69">
        <v>94072503</v>
      </c>
      <c r="BF416" s="69" t="s">
        <v>2609</v>
      </c>
      <c r="BG416" s="76">
        <v>14175</v>
      </c>
    </row>
    <row r="417" spans="53:60">
      <c r="BA417">
        <v>95060101</v>
      </c>
      <c r="BB417" t="s">
        <v>2997</v>
      </c>
      <c r="BC417" s="119">
        <v>14175</v>
      </c>
      <c r="BD417" s="76"/>
      <c r="BE417" s="69">
        <v>94090506</v>
      </c>
      <c r="BF417" s="69" t="s">
        <v>2610</v>
      </c>
      <c r="BG417" s="76">
        <v>14175</v>
      </c>
    </row>
    <row r="418" spans="53:60">
      <c r="BA418">
        <v>95060101</v>
      </c>
      <c r="BB418" t="s">
        <v>2998</v>
      </c>
      <c r="BC418" s="119">
        <v>14175</v>
      </c>
      <c r="BD418" s="76"/>
      <c r="BE418" s="72">
        <v>92110410</v>
      </c>
      <c r="BF418" s="72" t="s">
        <v>2946</v>
      </c>
      <c r="BG418" s="55">
        <v>14175</v>
      </c>
    </row>
    <row r="419" spans="53:60">
      <c r="BA419">
        <v>95060101</v>
      </c>
      <c r="BB419" t="s">
        <v>2999</v>
      </c>
      <c r="BC419" s="119">
        <v>14175</v>
      </c>
      <c r="BD419" s="76"/>
      <c r="BE419" s="72">
        <v>93012704</v>
      </c>
      <c r="BF419" s="72" t="s">
        <v>2947</v>
      </c>
      <c r="BG419" s="62">
        <v>14175</v>
      </c>
    </row>
    <row r="420" spans="53:60">
      <c r="BA420">
        <v>95060101</v>
      </c>
      <c r="BB420" t="s">
        <v>3000</v>
      </c>
      <c r="BC420" s="119">
        <v>14175</v>
      </c>
      <c r="BD420" s="76"/>
      <c r="BE420" s="72">
        <v>92032604</v>
      </c>
      <c r="BF420" s="72" t="s">
        <v>2948</v>
      </c>
      <c r="BG420" s="55">
        <v>47880</v>
      </c>
    </row>
    <row r="421" spans="53:60">
      <c r="BA421">
        <v>95060101</v>
      </c>
      <c r="BB421" t="s">
        <v>3001</v>
      </c>
      <c r="BC421" s="119">
        <v>14175</v>
      </c>
      <c r="BD421" s="76"/>
      <c r="BE421" s="69">
        <v>94040102</v>
      </c>
      <c r="BF421" s="69" t="s">
        <v>881</v>
      </c>
      <c r="BG421" s="76">
        <f>119700-113700</f>
        <v>6000</v>
      </c>
    </row>
    <row r="422" spans="53:60">
      <c r="BA422">
        <v>95070301</v>
      </c>
      <c r="BB422" t="s">
        <v>3002</v>
      </c>
      <c r="BC422" s="9">
        <v>-14175</v>
      </c>
      <c r="BD422" s="76"/>
      <c r="BE422" s="69">
        <v>94082901</v>
      </c>
      <c r="BF422" s="69" t="s">
        <v>883</v>
      </c>
      <c r="BG422" s="76">
        <v>14175</v>
      </c>
    </row>
    <row r="423" spans="53:60">
      <c r="BA423">
        <v>95070401</v>
      </c>
      <c r="BB423" t="s">
        <v>3003</v>
      </c>
      <c r="BC423" s="9">
        <v>-14175</v>
      </c>
      <c r="BD423" s="76"/>
      <c r="BE423" s="69">
        <v>94112506</v>
      </c>
      <c r="BF423" s="69" t="s">
        <v>884</v>
      </c>
      <c r="BG423" s="76">
        <v>14175</v>
      </c>
    </row>
    <row r="424" spans="53:60">
      <c r="BA424">
        <v>95090110</v>
      </c>
      <c r="BB424" t="s">
        <v>3004</v>
      </c>
      <c r="BC424" s="9">
        <v>-42525</v>
      </c>
      <c r="BD424" s="76"/>
      <c r="BE424" s="69">
        <v>94122301</v>
      </c>
      <c r="BF424" s="69" t="s">
        <v>885</v>
      </c>
      <c r="BG424" s="76">
        <v>14175</v>
      </c>
      <c r="BH424" s="69" t="s">
        <v>882</v>
      </c>
    </row>
    <row r="425" spans="53:60">
      <c r="BA425">
        <v>95102402</v>
      </c>
      <c r="BB425" t="s">
        <v>3005</v>
      </c>
      <c r="BC425" s="9">
        <v>-14175</v>
      </c>
      <c r="BD425" s="76"/>
      <c r="BE425" s="69">
        <v>94122301</v>
      </c>
      <c r="BF425" s="69" t="s">
        <v>886</v>
      </c>
      <c r="BG425" s="76">
        <v>14175</v>
      </c>
    </row>
    <row r="426" spans="53:60">
      <c r="BA426">
        <v>95120601</v>
      </c>
      <c r="BB426" t="s">
        <v>3006</v>
      </c>
      <c r="BC426" s="9">
        <v>-14175</v>
      </c>
      <c r="BD426" s="76"/>
      <c r="BE426" s="69">
        <v>94112504</v>
      </c>
      <c r="BF426" s="69" t="s">
        <v>887</v>
      </c>
      <c r="BG426" s="76">
        <v>8978</v>
      </c>
    </row>
    <row r="427" spans="53:60">
      <c r="BB427" t="s">
        <v>837</v>
      </c>
      <c r="BC427" s="9">
        <v>70875</v>
      </c>
      <c r="BD427" s="76"/>
      <c r="BE427" s="69">
        <v>94010601</v>
      </c>
      <c r="BF427" s="69" t="s">
        <v>888</v>
      </c>
      <c r="BG427" s="76">
        <v>13091</v>
      </c>
    </row>
    <row r="428" spans="53:60">
      <c r="BC428" s="9"/>
      <c r="BD428" s="76"/>
      <c r="BE428" s="69">
        <v>94052002</v>
      </c>
      <c r="BF428" s="69" t="s">
        <v>889</v>
      </c>
      <c r="BG428" s="76">
        <v>113400</v>
      </c>
    </row>
    <row r="429" spans="53:60">
      <c r="BA429" s="133" t="s">
        <v>832</v>
      </c>
      <c r="BB429" s="78"/>
      <c r="BC429" s="79">
        <f>BC430+BC433+BC436+BC439+BC442</f>
        <v>26095</v>
      </c>
      <c r="BE429" s="69">
        <v>94122202</v>
      </c>
      <c r="BF429" s="69" t="s">
        <v>890</v>
      </c>
      <c r="BG429" s="76">
        <v>13500</v>
      </c>
    </row>
    <row r="430" spans="53:60">
      <c r="BA430" s="125" t="s">
        <v>3496</v>
      </c>
      <c r="BB430" s="126"/>
      <c r="BC430" s="118">
        <f>SUM(BC431:BC432)</f>
        <v>4701</v>
      </c>
      <c r="BE430" s="72">
        <v>93112305</v>
      </c>
      <c r="BF430" s="72" t="s">
        <v>2949</v>
      </c>
      <c r="BG430" s="62">
        <f>182700-7800</f>
        <v>174900</v>
      </c>
    </row>
    <row r="431" spans="53:60">
      <c r="BA431">
        <v>95113006</v>
      </c>
      <c r="BB431" t="s">
        <v>3413</v>
      </c>
      <c r="BC431" s="9">
        <v>2243</v>
      </c>
      <c r="BE431" s="69">
        <v>94090907</v>
      </c>
      <c r="BF431" s="69" t="s">
        <v>1911</v>
      </c>
      <c r="BG431" s="76">
        <v>4725</v>
      </c>
    </row>
    <row r="432" spans="53:60">
      <c r="BA432">
        <v>95123101</v>
      </c>
      <c r="BB432" t="s">
        <v>3414</v>
      </c>
      <c r="BC432" s="9">
        <v>2458</v>
      </c>
      <c r="BE432" s="69">
        <v>94112503</v>
      </c>
      <c r="BF432" s="69" t="s">
        <v>1912</v>
      </c>
      <c r="BG432" s="76">
        <v>8978</v>
      </c>
    </row>
    <row r="433" spans="53:60">
      <c r="BA433" s="117" t="s">
        <v>3497</v>
      </c>
      <c r="BB433" s="117"/>
      <c r="BC433" s="118">
        <f>SUM(BC434:BC435)</f>
        <v>13986</v>
      </c>
      <c r="BE433" s="69">
        <v>94112502</v>
      </c>
      <c r="BF433" s="69" t="s">
        <v>1913</v>
      </c>
      <c r="BG433" s="76">
        <v>13500</v>
      </c>
      <c r="BH433" s="69" t="s">
        <v>891</v>
      </c>
    </row>
    <row r="434" spans="53:60">
      <c r="BA434">
        <v>95113006</v>
      </c>
      <c r="BB434" t="s">
        <v>3415</v>
      </c>
      <c r="BC434" s="120">
        <v>6993</v>
      </c>
      <c r="BE434" s="69">
        <v>94112507</v>
      </c>
      <c r="BF434" s="69" t="s">
        <v>1914</v>
      </c>
      <c r="BG434" s="76">
        <v>12758</v>
      </c>
    </row>
    <row r="435" spans="53:60">
      <c r="BA435">
        <v>95123101</v>
      </c>
      <c r="BB435" t="s">
        <v>3416</v>
      </c>
      <c r="BC435" s="120">
        <v>6993</v>
      </c>
      <c r="BE435" s="69">
        <v>94112501</v>
      </c>
      <c r="BF435" s="69" t="s">
        <v>1915</v>
      </c>
      <c r="BG435" s="76">
        <v>14175</v>
      </c>
    </row>
    <row r="436" spans="53:60">
      <c r="BA436" s="114" t="s">
        <v>3886</v>
      </c>
      <c r="BB436" s="114"/>
      <c r="BC436" s="127">
        <f>SUM(BC437:BC438)</f>
        <v>412</v>
      </c>
      <c r="BE436" s="72">
        <v>93081302</v>
      </c>
      <c r="BF436" s="72" t="s">
        <v>2950</v>
      </c>
      <c r="BG436" s="62">
        <v>6300</v>
      </c>
    </row>
    <row r="437" spans="53:60">
      <c r="BA437">
        <v>95113007</v>
      </c>
      <c r="BB437" t="s">
        <v>3417</v>
      </c>
      <c r="BC437">
        <v>206</v>
      </c>
      <c r="BE437" s="72">
        <v>92122501</v>
      </c>
      <c r="BF437" s="72" t="s">
        <v>1916</v>
      </c>
      <c r="BG437" s="55">
        <v>35910</v>
      </c>
    </row>
    <row r="438" spans="53:60">
      <c r="BA438">
        <v>95123102</v>
      </c>
      <c r="BB438" t="s">
        <v>3418</v>
      </c>
      <c r="BC438">
        <v>206</v>
      </c>
      <c r="BE438" s="69">
        <v>94091502</v>
      </c>
      <c r="BF438" s="69" t="s">
        <v>1917</v>
      </c>
      <c r="BG438" s="76">
        <v>11025</v>
      </c>
    </row>
    <row r="439" spans="53:60">
      <c r="BA439" s="114" t="s">
        <v>3887</v>
      </c>
      <c r="BB439" s="114"/>
      <c r="BC439" s="11">
        <f>SUM(BC440:BC441)</f>
        <v>1296</v>
      </c>
      <c r="BE439" s="69">
        <v>94122202</v>
      </c>
      <c r="BF439" s="69" t="s">
        <v>1918</v>
      </c>
      <c r="BG439" s="76">
        <v>11025</v>
      </c>
    </row>
    <row r="440" spans="53:60">
      <c r="BA440">
        <v>95113007</v>
      </c>
      <c r="BB440" t="s">
        <v>3419</v>
      </c>
      <c r="BC440">
        <v>648</v>
      </c>
      <c r="BE440" s="69">
        <v>94122103</v>
      </c>
      <c r="BF440" s="69" t="s">
        <v>1919</v>
      </c>
      <c r="BG440" s="76">
        <v>113400</v>
      </c>
    </row>
    <row r="441" spans="53:60">
      <c r="BA441">
        <v>95123102</v>
      </c>
      <c r="BB441" t="s">
        <v>3420</v>
      </c>
      <c r="BC441">
        <v>648</v>
      </c>
      <c r="BE441" s="72">
        <v>93061701</v>
      </c>
      <c r="BF441" s="72" t="s">
        <v>2951</v>
      </c>
      <c r="BG441" s="62">
        <v>35910</v>
      </c>
    </row>
    <row r="442" spans="53:60">
      <c r="BA442" s="114" t="s">
        <v>3888</v>
      </c>
      <c r="BB442" s="114"/>
      <c r="BC442" s="11">
        <f>SUM(BC443)</f>
        <v>5700</v>
      </c>
      <c r="BE442" s="69">
        <v>94112505</v>
      </c>
      <c r="BF442" s="69" t="s">
        <v>1284</v>
      </c>
      <c r="BG442" s="76">
        <v>14175</v>
      </c>
    </row>
    <row r="443" spans="53:60">
      <c r="BA443">
        <v>95010507</v>
      </c>
      <c r="BB443" t="s">
        <v>3889</v>
      </c>
      <c r="BC443">
        <v>5700</v>
      </c>
      <c r="BE443" s="72">
        <v>93012703</v>
      </c>
      <c r="BF443" s="72" t="s">
        <v>2952</v>
      </c>
      <c r="BG443" s="62">
        <v>14175</v>
      </c>
    </row>
    <row r="444" spans="53:60">
      <c r="BE444" s="72">
        <v>93051003</v>
      </c>
      <c r="BF444" s="72" t="s">
        <v>2953</v>
      </c>
      <c r="BG444" s="62">
        <v>14175</v>
      </c>
    </row>
    <row r="445" spans="53:60">
      <c r="BA445" s="91" t="s">
        <v>833</v>
      </c>
      <c r="BB445" s="68"/>
      <c r="BC445" s="71">
        <f>SUM(BC446:BC481)</f>
        <v>509586</v>
      </c>
      <c r="BE445" s="69">
        <v>94121301</v>
      </c>
      <c r="BF445" s="69" t="s">
        <v>1285</v>
      </c>
      <c r="BG445" s="76">
        <v>14175</v>
      </c>
    </row>
    <row r="446" spans="53:60">
      <c r="BA446">
        <v>95010504</v>
      </c>
      <c r="BB446" t="s">
        <v>840</v>
      </c>
      <c r="BC446" s="9">
        <v>20000</v>
      </c>
      <c r="BE446" s="69">
        <v>94072503</v>
      </c>
      <c r="BF446" s="69" t="s">
        <v>1286</v>
      </c>
      <c r="BG446" s="76">
        <v>11025</v>
      </c>
    </row>
    <row r="447" spans="53:60">
      <c r="BA447">
        <v>95011305</v>
      </c>
      <c r="BB447" t="s">
        <v>841</v>
      </c>
      <c r="BC447" s="9">
        <v>5825</v>
      </c>
      <c r="BE447" s="69">
        <v>94090102</v>
      </c>
      <c r="BF447" s="69" t="s">
        <v>1287</v>
      </c>
      <c r="BG447" s="76">
        <v>11025</v>
      </c>
    </row>
    <row r="448" spans="53:60">
      <c r="BA448">
        <v>95012703</v>
      </c>
      <c r="BB448" t="s">
        <v>842</v>
      </c>
      <c r="BC448" s="140">
        <v>-20000</v>
      </c>
      <c r="BE448" s="69">
        <v>94051701</v>
      </c>
      <c r="BF448" s="69" t="s">
        <v>1288</v>
      </c>
      <c r="BG448" s="76">
        <v>12301</v>
      </c>
    </row>
    <row r="449" spans="53:59">
      <c r="BA449">
        <v>95013001</v>
      </c>
      <c r="BB449" t="s">
        <v>843</v>
      </c>
      <c r="BC449" s="9">
        <v>12301</v>
      </c>
      <c r="BE449" s="69">
        <v>94112504</v>
      </c>
      <c r="BF449" s="69" t="s">
        <v>1289</v>
      </c>
      <c r="BG449" s="76">
        <v>14175</v>
      </c>
    </row>
    <row r="450" spans="53:59">
      <c r="BA450">
        <v>95022004</v>
      </c>
      <c r="BB450" t="s">
        <v>844</v>
      </c>
      <c r="BC450" s="9">
        <v>20000</v>
      </c>
      <c r="BE450" s="69">
        <v>94112507</v>
      </c>
      <c r="BF450" s="69" t="s">
        <v>1290</v>
      </c>
      <c r="BG450" s="76">
        <v>14175</v>
      </c>
    </row>
    <row r="451" spans="53:59">
      <c r="BA451">
        <v>95022004</v>
      </c>
      <c r="BB451" t="s">
        <v>845</v>
      </c>
      <c r="BC451" s="9">
        <v>20000</v>
      </c>
      <c r="BE451" s="69">
        <v>94112506</v>
      </c>
      <c r="BF451" s="69" t="s">
        <v>1291</v>
      </c>
      <c r="BG451" s="76">
        <v>12285</v>
      </c>
    </row>
    <row r="452" spans="53:59">
      <c r="BA452">
        <v>95030701</v>
      </c>
      <c r="BB452" t="s">
        <v>846</v>
      </c>
      <c r="BC452" s="9">
        <v>20000</v>
      </c>
      <c r="BE452" s="69">
        <v>94112504</v>
      </c>
      <c r="BF452" s="69" t="s">
        <v>1292</v>
      </c>
      <c r="BG452" s="76">
        <v>12443</v>
      </c>
    </row>
    <row r="453" spans="53:59">
      <c r="BA453">
        <v>95031509</v>
      </c>
      <c r="BB453" t="s">
        <v>847</v>
      </c>
      <c r="BC453" s="9">
        <v>20000</v>
      </c>
      <c r="BE453" s="72">
        <v>93061601</v>
      </c>
      <c r="BF453" s="72" t="s">
        <v>2954</v>
      </c>
      <c r="BG453" s="62">
        <f>119700-6300</f>
        <v>113400</v>
      </c>
    </row>
    <row r="454" spans="53:59">
      <c r="BA454">
        <v>95040701</v>
      </c>
      <c r="BB454" t="s">
        <v>848</v>
      </c>
      <c r="BC454" s="9">
        <v>13500</v>
      </c>
      <c r="BE454" s="72">
        <v>92123014</v>
      </c>
      <c r="BF454" s="72" t="s">
        <v>2966</v>
      </c>
      <c r="BG454" s="55">
        <v>325744</v>
      </c>
    </row>
    <row r="455" spans="53:59">
      <c r="BA455">
        <v>95040701</v>
      </c>
      <c r="BB455" t="s">
        <v>849</v>
      </c>
      <c r="BC455" s="9">
        <v>6500</v>
      </c>
    </row>
    <row r="456" spans="53:59">
      <c r="BA456">
        <v>95040701</v>
      </c>
      <c r="BB456" t="s">
        <v>850</v>
      </c>
      <c r="BC456" s="9">
        <v>20000</v>
      </c>
      <c r="BE456" s="68" t="s">
        <v>2584</v>
      </c>
      <c r="BF456" s="68"/>
      <c r="BG456" s="71">
        <f>SUM(BG457)</f>
        <v>4200</v>
      </c>
    </row>
    <row r="457" spans="53:59">
      <c r="BA457">
        <v>95042801</v>
      </c>
      <c r="BB457" t="s">
        <v>851</v>
      </c>
      <c r="BC457" s="9">
        <v>20000</v>
      </c>
      <c r="BE457" s="69">
        <v>94121902</v>
      </c>
      <c r="BF457" s="69" t="s">
        <v>2585</v>
      </c>
      <c r="BG457" s="54">
        <v>4200</v>
      </c>
    </row>
    <row r="458" spans="53:59">
      <c r="BA458">
        <v>95042801</v>
      </c>
      <c r="BB458" t="s">
        <v>852</v>
      </c>
      <c r="BC458" s="9">
        <v>15000</v>
      </c>
    </row>
    <row r="459" spans="53:59">
      <c r="BA459">
        <v>95042803</v>
      </c>
      <c r="BB459" t="s">
        <v>853</v>
      </c>
      <c r="BC459" s="9">
        <v>12285</v>
      </c>
      <c r="BE459" s="68" t="s">
        <v>2586</v>
      </c>
      <c r="BF459" s="68"/>
      <c r="BG459" s="71">
        <f>SUM(BG460:BG468)</f>
        <v>566019</v>
      </c>
    </row>
    <row r="460" spans="53:59">
      <c r="BA460">
        <v>95051004</v>
      </c>
      <c r="BB460" t="s">
        <v>854</v>
      </c>
      <c r="BC460" s="9">
        <v>20000</v>
      </c>
      <c r="BE460" s="69">
        <v>94123102</v>
      </c>
      <c r="BF460" s="69" t="s">
        <v>2587</v>
      </c>
      <c r="BG460" s="54">
        <v>114000</v>
      </c>
    </row>
    <row r="461" spans="53:59">
      <c r="BA461">
        <v>95060106</v>
      </c>
      <c r="BB461" t="s">
        <v>855</v>
      </c>
      <c r="BC461" s="9">
        <v>20000</v>
      </c>
      <c r="BE461" s="69">
        <v>94113007</v>
      </c>
      <c r="BF461" s="69" t="s">
        <v>2588</v>
      </c>
      <c r="BG461" s="54">
        <v>13103</v>
      </c>
    </row>
    <row r="462" spans="53:59">
      <c r="BA462">
        <v>95060102</v>
      </c>
      <c r="BB462" t="s">
        <v>831</v>
      </c>
      <c r="BC462" s="9">
        <v>10000</v>
      </c>
      <c r="BE462" s="69">
        <v>94123101</v>
      </c>
      <c r="BF462" s="69" t="s">
        <v>2589</v>
      </c>
      <c r="BG462" s="54">
        <v>9959</v>
      </c>
    </row>
    <row r="463" spans="53:59">
      <c r="BA463">
        <v>95060204</v>
      </c>
      <c r="BB463" t="s">
        <v>856</v>
      </c>
      <c r="BC463" s="9">
        <v>20000</v>
      </c>
      <c r="BE463" s="69">
        <v>94113007</v>
      </c>
      <c r="BF463" s="69" t="s">
        <v>2590</v>
      </c>
      <c r="BG463" s="54">
        <v>8020</v>
      </c>
    </row>
    <row r="464" spans="53:59">
      <c r="BA464">
        <v>95061901</v>
      </c>
      <c r="BB464" t="s">
        <v>857</v>
      </c>
      <c r="BC464" s="9">
        <v>10000</v>
      </c>
      <c r="BE464" s="69">
        <v>94123101</v>
      </c>
      <c r="BF464" s="69" t="s">
        <v>2591</v>
      </c>
      <c r="BG464" s="54">
        <v>3737</v>
      </c>
    </row>
    <row r="465" spans="53:59">
      <c r="BA465">
        <v>95072502</v>
      </c>
      <c r="BB465" t="s">
        <v>858</v>
      </c>
      <c r="BC465" s="9">
        <v>20000</v>
      </c>
      <c r="BE465" s="69">
        <v>94110110</v>
      </c>
      <c r="BF465" s="69" t="s">
        <v>2592</v>
      </c>
      <c r="BG465" s="54">
        <v>1890</v>
      </c>
    </row>
    <row r="466" spans="53:59">
      <c r="BA466">
        <v>95072502</v>
      </c>
      <c r="BB466" t="s">
        <v>859</v>
      </c>
      <c r="BC466" s="9">
        <v>20000</v>
      </c>
      <c r="BE466" s="69">
        <v>94120105</v>
      </c>
      <c r="BF466" s="69" t="s">
        <v>2593</v>
      </c>
      <c r="BG466" s="54">
        <v>1890</v>
      </c>
    </row>
    <row r="467" spans="53:59">
      <c r="BA467">
        <v>95073103</v>
      </c>
      <c r="BB467" t="s">
        <v>860</v>
      </c>
      <c r="BC467" s="9">
        <v>20000</v>
      </c>
      <c r="BE467" s="69">
        <v>94123101</v>
      </c>
      <c r="BF467" s="69" t="s">
        <v>2594</v>
      </c>
      <c r="BG467" s="54">
        <v>413420</v>
      </c>
    </row>
    <row r="468" spans="53:59">
      <c r="BA468">
        <v>95080104</v>
      </c>
      <c r="BB468" t="s">
        <v>861</v>
      </c>
      <c r="BC468" s="9">
        <v>14175</v>
      </c>
      <c r="BE468" s="72"/>
      <c r="BF468" s="72"/>
      <c r="BG468" s="62"/>
    </row>
    <row r="469" spans="53:59">
      <c r="BA469">
        <v>95080105</v>
      </c>
      <c r="BB469" t="s">
        <v>862</v>
      </c>
      <c r="BC469" s="9">
        <v>10000</v>
      </c>
      <c r="BE469" s="77" t="s">
        <v>1680</v>
      </c>
      <c r="BF469" s="78"/>
      <c r="BG469" s="79">
        <f>BG470+BG474+BG478+BG480+BG482+BG487+BG491</f>
        <v>19551</v>
      </c>
    </row>
    <row r="470" spans="53:59">
      <c r="BA470">
        <v>95081101</v>
      </c>
      <c r="BB470" t="s">
        <v>863</v>
      </c>
      <c r="BC470" s="9">
        <v>15750</v>
      </c>
      <c r="BE470" s="80" t="s">
        <v>2960</v>
      </c>
      <c r="BF470" s="82"/>
      <c r="BG470" s="71">
        <f>SUM(BG471:BG472)</f>
        <v>4778</v>
      </c>
    </row>
    <row r="471" spans="53:59">
      <c r="BA471">
        <v>95081801</v>
      </c>
      <c r="BB471" t="s">
        <v>864</v>
      </c>
      <c r="BC471" s="9">
        <v>10000</v>
      </c>
      <c r="BE471" s="69">
        <v>94113007</v>
      </c>
      <c r="BF471" s="69" t="s">
        <v>2595</v>
      </c>
      <c r="BG471" s="54">
        <v>2329</v>
      </c>
    </row>
    <row r="472" spans="53:59">
      <c r="BA472">
        <v>95083106</v>
      </c>
      <c r="BB472" t="s">
        <v>865</v>
      </c>
      <c r="BC472" s="9">
        <v>10000</v>
      </c>
      <c r="BE472" s="69">
        <v>94123101</v>
      </c>
      <c r="BF472" s="69" t="s">
        <v>2596</v>
      </c>
      <c r="BG472" s="54">
        <v>2449</v>
      </c>
    </row>
    <row r="473" spans="53:59">
      <c r="BA473">
        <v>95090111</v>
      </c>
      <c r="BB473" t="s">
        <v>866</v>
      </c>
      <c r="BC473" s="9">
        <v>20000</v>
      </c>
    </row>
    <row r="474" spans="53:59">
      <c r="BA474">
        <v>95092702</v>
      </c>
      <c r="BB474" t="s">
        <v>867</v>
      </c>
      <c r="BC474" s="9">
        <v>20000</v>
      </c>
      <c r="BE474" s="80" t="s">
        <v>2961</v>
      </c>
      <c r="BF474" s="82"/>
      <c r="BG474" s="71">
        <f>SUM(BG475:BG476)</f>
        <v>10194</v>
      </c>
    </row>
    <row r="475" spans="53:59">
      <c r="BA475">
        <v>95092701</v>
      </c>
      <c r="BB475" t="s">
        <v>868</v>
      </c>
      <c r="BC475" s="9">
        <v>12758</v>
      </c>
      <c r="BE475" s="69">
        <v>94113007</v>
      </c>
      <c r="BF475" s="69" t="s">
        <v>2597</v>
      </c>
      <c r="BG475" s="54">
        <v>5171</v>
      </c>
    </row>
    <row r="476" spans="53:59">
      <c r="BA476">
        <v>95092701</v>
      </c>
      <c r="BB476" t="s">
        <v>869</v>
      </c>
      <c r="BC476" s="9">
        <v>7242</v>
      </c>
      <c r="BE476" s="69">
        <v>94123101</v>
      </c>
      <c r="BF476" s="69" t="s">
        <v>2598</v>
      </c>
      <c r="BG476" s="54">
        <v>5023</v>
      </c>
    </row>
    <row r="477" spans="53:59">
      <c r="BA477">
        <v>95092701</v>
      </c>
      <c r="BB477" t="s">
        <v>870</v>
      </c>
      <c r="BC477" s="9">
        <v>14175</v>
      </c>
    </row>
    <row r="478" spans="53:59">
      <c r="BA478">
        <v>95092701</v>
      </c>
      <c r="BB478" t="s">
        <v>871</v>
      </c>
      <c r="BC478" s="9">
        <v>5825</v>
      </c>
      <c r="BE478" s="80" t="s">
        <v>334</v>
      </c>
      <c r="BF478" s="82"/>
      <c r="BG478" s="68">
        <v>0</v>
      </c>
    </row>
    <row r="479" spans="53:59">
      <c r="BA479">
        <v>95100306</v>
      </c>
      <c r="BB479" t="s">
        <v>872</v>
      </c>
      <c r="BC479" s="9">
        <v>4250</v>
      </c>
    </row>
    <row r="480" spans="53:59">
      <c r="BA480">
        <v>95110606</v>
      </c>
      <c r="BB480" t="s">
        <v>873</v>
      </c>
      <c r="BC480" s="9">
        <v>20000</v>
      </c>
      <c r="BE480" s="80" t="s">
        <v>2602</v>
      </c>
      <c r="BF480" s="82"/>
      <c r="BG480" s="68">
        <v>0</v>
      </c>
    </row>
    <row r="481" spans="4:59">
      <c r="BA481">
        <v>95121503</v>
      </c>
      <c r="BB481" t="s">
        <v>874</v>
      </c>
      <c r="BC481" s="9">
        <v>20000</v>
      </c>
    </row>
    <row r="482" spans="4:59">
      <c r="BE482" s="80" t="s">
        <v>2603</v>
      </c>
      <c r="BF482" s="82"/>
      <c r="BG482" s="71">
        <f>SUM(BG483:BG485)</f>
        <v>2871</v>
      </c>
    </row>
    <row r="483" spans="4:59">
      <c r="BE483" s="69">
        <v>94103001</v>
      </c>
      <c r="BF483" s="69" t="s">
        <v>2599</v>
      </c>
      <c r="BG483" s="54">
        <f>1873-598</f>
        <v>1275</v>
      </c>
    </row>
    <row r="484" spans="4:59">
      <c r="BE484" s="69">
        <v>94113007</v>
      </c>
      <c r="BF484" s="69" t="s">
        <v>2600</v>
      </c>
      <c r="BG484" s="54">
        <v>450</v>
      </c>
    </row>
    <row r="485" spans="4:59">
      <c r="BE485" s="69">
        <v>94123101</v>
      </c>
      <c r="BF485" s="69" t="s">
        <v>2601</v>
      </c>
      <c r="BG485" s="54">
        <v>1146</v>
      </c>
    </row>
    <row r="486" spans="4:59">
      <c r="BG486" s="54"/>
    </row>
    <row r="487" spans="4:59">
      <c r="BE487" s="80" t="s">
        <v>335</v>
      </c>
      <c r="BF487" s="82"/>
      <c r="BG487" s="71">
        <f>SUM(BG488:BG489)</f>
        <v>412</v>
      </c>
    </row>
    <row r="488" spans="4:59">
      <c r="BE488" s="69">
        <v>94113009</v>
      </c>
      <c r="BF488" s="69" t="s">
        <v>1681</v>
      </c>
      <c r="BG488" s="69">
        <v>206</v>
      </c>
    </row>
    <row r="489" spans="4:59">
      <c r="BE489" s="69">
        <v>94123103</v>
      </c>
      <c r="BF489" s="69" t="s">
        <v>1682</v>
      </c>
      <c r="BG489" s="69">
        <v>206</v>
      </c>
    </row>
    <row r="490" spans="4:59">
      <c r="L490" s="84"/>
      <c r="BG490" s="54"/>
    </row>
    <row r="491" spans="4:59">
      <c r="L491" s="84"/>
      <c r="BE491" s="80" t="s">
        <v>336</v>
      </c>
      <c r="BF491" s="82"/>
      <c r="BG491" s="71">
        <f>SUM(BG492:BG493)</f>
        <v>1296</v>
      </c>
    </row>
    <row r="492" spans="4:59">
      <c r="BE492" s="69">
        <v>94113009</v>
      </c>
      <c r="BF492" s="69" t="s">
        <v>1683</v>
      </c>
      <c r="BG492" s="54">
        <v>648</v>
      </c>
    </row>
    <row r="493" spans="4:59">
      <c r="D493" s="84"/>
      <c r="H493" s="84"/>
      <c r="BE493" s="69">
        <v>94123103</v>
      </c>
      <c r="BF493" s="69" t="s">
        <v>1684</v>
      </c>
      <c r="BG493" s="54">
        <v>648</v>
      </c>
    </row>
    <row r="494" spans="4:59">
      <c r="D494" s="84"/>
      <c r="H494" s="84"/>
      <c r="L494" s="84"/>
    </row>
    <row r="495" spans="4:59">
      <c r="L495" s="84"/>
      <c r="BE495" s="80" t="s">
        <v>2962</v>
      </c>
      <c r="BF495" s="82"/>
      <c r="BG495" s="83">
        <f>SUM(BG496:BG496)</f>
        <v>-49072</v>
      </c>
    </row>
    <row r="496" spans="4:59">
      <c r="L496" s="84"/>
      <c r="BE496" s="69">
        <v>94123008</v>
      </c>
      <c r="BF496" s="69" t="s">
        <v>1685</v>
      </c>
      <c r="BG496" s="76">
        <v>-49072</v>
      </c>
    </row>
    <row r="497" spans="1:60">
      <c r="D497" s="84"/>
      <c r="H497" s="84"/>
      <c r="P497" s="84"/>
    </row>
    <row r="498" spans="1:60">
      <c r="D498" s="84"/>
      <c r="H498" s="84"/>
      <c r="P498" s="84"/>
      <c r="BE498" s="68" t="s">
        <v>1293</v>
      </c>
      <c r="BF498" s="68"/>
      <c r="BG498" s="68">
        <f>BG499</f>
        <v>110000</v>
      </c>
    </row>
    <row r="499" spans="1:60">
      <c r="D499" s="84"/>
      <c r="H499" s="84"/>
      <c r="BE499" s="84"/>
      <c r="BF499" s="84" t="s">
        <v>1686</v>
      </c>
      <c r="BG499" s="84">
        <v>110000</v>
      </c>
    </row>
    <row r="500" spans="1:60">
      <c r="BE500" s="84"/>
      <c r="BF500" s="84"/>
      <c r="BG500" s="84"/>
    </row>
    <row r="501" spans="1:60">
      <c r="P501" s="84"/>
      <c r="BE501" s="91" t="s">
        <v>833</v>
      </c>
      <c r="BF501" s="68"/>
      <c r="BG501" s="71">
        <f>SUM(BG502:BG541)</f>
        <v>517070</v>
      </c>
    </row>
    <row r="502" spans="1:60" s="84" customFormat="1">
      <c r="A502"/>
      <c r="B502"/>
      <c r="C502" s="7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Q502"/>
      <c r="R502"/>
      <c r="S502" s="7"/>
      <c r="U502"/>
      <c r="V502"/>
      <c r="W502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 s="69">
        <v>94010303</v>
      </c>
      <c r="BF502" s="69" t="s">
        <v>1687</v>
      </c>
      <c r="BG502" s="66">
        <v>-20000</v>
      </c>
      <c r="BH502" s="76"/>
    </row>
    <row r="503" spans="1:60" s="84" customFormat="1">
      <c r="A503"/>
      <c r="B503"/>
      <c r="C503" s="7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Q503"/>
      <c r="R503"/>
      <c r="S503" s="7"/>
      <c r="U503"/>
      <c r="V503"/>
      <c r="W503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 s="69">
        <v>94012502</v>
      </c>
      <c r="BF503" s="69" t="s">
        <v>1688</v>
      </c>
      <c r="BG503" s="54">
        <v>20000</v>
      </c>
    </row>
    <row r="504" spans="1:60">
      <c r="BE504" s="69">
        <v>94012502</v>
      </c>
      <c r="BF504" s="69" t="s">
        <v>1689</v>
      </c>
      <c r="BG504" s="54">
        <v>20000</v>
      </c>
    </row>
    <row r="505" spans="1:60">
      <c r="BE505" s="69">
        <v>94012502</v>
      </c>
      <c r="BF505" s="69" t="s">
        <v>1690</v>
      </c>
      <c r="BG505" s="54">
        <v>20000</v>
      </c>
    </row>
    <row r="506" spans="1:60" s="84" customFormat="1">
      <c r="A506"/>
      <c r="B506"/>
      <c r="C506" s="7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U506"/>
      <c r="V506"/>
      <c r="W506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 s="69">
        <v>94012605</v>
      </c>
      <c r="BF506" s="69" t="s">
        <v>1691</v>
      </c>
      <c r="BG506" s="66">
        <v>-20000</v>
      </c>
    </row>
    <row r="507" spans="1:60" s="84" customFormat="1">
      <c r="A507"/>
      <c r="B507"/>
      <c r="C507" s="7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U507"/>
      <c r="V507"/>
      <c r="W50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 s="69">
        <v>94030401</v>
      </c>
      <c r="BF507" s="69" t="s">
        <v>1692</v>
      </c>
      <c r="BG507" s="54">
        <v>20000</v>
      </c>
    </row>
    <row r="508" spans="1:60" s="84" customFormat="1">
      <c r="A508"/>
      <c r="B508"/>
      <c r="C508" s="7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U508"/>
      <c r="V508"/>
      <c r="W508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 s="69">
        <v>94030701</v>
      </c>
      <c r="BF508" s="69" t="s">
        <v>1693</v>
      </c>
      <c r="BG508" s="54">
        <v>5825</v>
      </c>
    </row>
    <row r="509" spans="1:60">
      <c r="BE509" s="69">
        <v>94033001</v>
      </c>
      <c r="BF509" s="69" t="s">
        <v>1694</v>
      </c>
      <c r="BG509" s="54">
        <v>20000</v>
      </c>
    </row>
    <row r="510" spans="1:60">
      <c r="BE510" s="69">
        <v>94040410</v>
      </c>
      <c r="BF510" s="69" t="s">
        <v>1695</v>
      </c>
      <c r="BG510" s="54">
        <v>20000</v>
      </c>
    </row>
    <row r="511" spans="1:60">
      <c r="BE511" s="69">
        <v>94040802</v>
      </c>
      <c r="BF511" s="69" t="s">
        <v>1696</v>
      </c>
      <c r="BG511" s="54">
        <v>6297</v>
      </c>
    </row>
    <row r="512" spans="1:60">
      <c r="BE512" s="69">
        <v>94041404</v>
      </c>
      <c r="BF512" s="69" t="s">
        <v>1697</v>
      </c>
      <c r="BG512" s="54">
        <v>20000</v>
      </c>
    </row>
    <row r="513" spans="57:59">
      <c r="BE513" s="69">
        <v>94042003</v>
      </c>
      <c r="BF513" s="69" t="s">
        <v>1698</v>
      </c>
      <c r="BG513" s="54">
        <v>20000</v>
      </c>
    </row>
    <row r="514" spans="57:59">
      <c r="BE514" s="69">
        <v>94042004</v>
      </c>
      <c r="BF514" s="69" t="s">
        <v>1699</v>
      </c>
      <c r="BG514" s="54">
        <v>-20000</v>
      </c>
    </row>
    <row r="515" spans="57:59">
      <c r="BE515" s="69">
        <v>94042001</v>
      </c>
      <c r="BF515" s="69" t="s">
        <v>1700</v>
      </c>
      <c r="BG515" s="54">
        <v>20000</v>
      </c>
    </row>
    <row r="516" spans="57:59">
      <c r="BE516" s="69">
        <v>94042605</v>
      </c>
      <c r="BF516" s="69" t="s">
        <v>1701</v>
      </c>
      <c r="BG516" s="54">
        <v>8899</v>
      </c>
    </row>
    <row r="517" spans="57:59">
      <c r="BE517" s="69">
        <v>94042905</v>
      </c>
      <c r="BF517" s="69" t="s">
        <v>1702</v>
      </c>
      <c r="BG517" s="54">
        <v>20000</v>
      </c>
    </row>
    <row r="518" spans="57:59">
      <c r="BE518" s="69">
        <v>94051004</v>
      </c>
      <c r="BF518" s="69" t="s">
        <v>1703</v>
      </c>
      <c r="BG518" s="54">
        <v>20000</v>
      </c>
    </row>
    <row r="519" spans="57:59">
      <c r="BE519" s="69">
        <v>94051905</v>
      </c>
      <c r="BF519" s="69" t="s">
        <v>1704</v>
      </c>
      <c r="BG519" s="54">
        <v>7699</v>
      </c>
    </row>
    <row r="520" spans="57:59">
      <c r="BE520" s="69">
        <v>94051905</v>
      </c>
      <c r="BF520" s="69" t="s">
        <v>1705</v>
      </c>
      <c r="BG520" s="54">
        <v>20000</v>
      </c>
    </row>
    <row r="521" spans="57:59">
      <c r="BE521" s="69">
        <v>94051905</v>
      </c>
      <c r="BF521" s="69" t="s">
        <v>1706</v>
      </c>
      <c r="BG521" s="54">
        <v>20000</v>
      </c>
    </row>
    <row r="522" spans="57:59">
      <c r="BE522" s="69">
        <v>94053105</v>
      </c>
      <c r="BF522" s="69" t="s">
        <v>1707</v>
      </c>
      <c r="BG522" s="54">
        <v>-20000</v>
      </c>
    </row>
    <row r="523" spans="57:59">
      <c r="BE523" s="69">
        <v>94070701</v>
      </c>
      <c r="BF523" s="69" t="s">
        <v>1708</v>
      </c>
      <c r="BG523" s="54">
        <v>10000</v>
      </c>
    </row>
    <row r="524" spans="57:59">
      <c r="BE524" s="69">
        <v>94071305</v>
      </c>
      <c r="BF524" s="69" t="s">
        <v>1709</v>
      </c>
      <c r="BG524" s="54">
        <v>20000</v>
      </c>
    </row>
    <row r="525" spans="57:59">
      <c r="BE525" s="69">
        <v>94072201</v>
      </c>
      <c r="BF525" s="69" t="s">
        <v>1710</v>
      </c>
      <c r="BG525" s="54">
        <v>20000</v>
      </c>
    </row>
    <row r="526" spans="57:59">
      <c r="BE526" s="69">
        <v>94072202</v>
      </c>
      <c r="BF526" s="69" t="s">
        <v>1711</v>
      </c>
      <c r="BG526" s="54">
        <v>10000</v>
      </c>
    </row>
    <row r="527" spans="57:59">
      <c r="BE527" s="69">
        <v>94081105</v>
      </c>
      <c r="BF527" s="69" t="s">
        <v>1712</v>
      </c>
      <c r="BG527" s="54">
        <v>20000</v>
      </c>
    </row>
    <row r="528" spans="57:59">
      <c r="BE528" s="69">
        <v>94090905</v>
      </c>
      <c r="BF528" s="69" t="s">
        <v>1713</v>
      </c>
      <c r="BG528" s="54">
        <v>20000</v>
      </c>
    </row>
    <row r="529" spans="57:59">
      <c r="BE529" s="69">
        <v>94091611</v>
      </c>
      <c r="BF529" s="69" t="s">
        <v>1714</v>
      </c>
      <c r="BG529" s="54">
        <v>14175</v>
      </c>
    </row>
    <row r="530" spans="57:59">
      <c r="BE530" s="69">
        <v>94111702</v>
      </c>
      <c r="BF530" s="69" t="s">
        <v>1715</v>
      </c>
      <c r="BG530" s="54">
        <v>20000</v>
      </c>
    </row>
    <row r="531" spans="57:59">
      <c r="BE531" s="69">
        <v>94112102</v>
      </c>
      <c r="BF531" s="69" t="s">
        <v>1716</v>
      </c>
      <c r="BG531" s="54">
        <v>20000</v>
      </c>
    </row>
    <row r="532" spans="57:59">
      <c r="BE532" s="69">
        <v>94120106</v>
      </c>
      <c r="BF532" s="69" t="s">
        <v>1717</v>
      </c>
      <c r="BG532" s="54">
        <v>6500</v>
      </c>
    </row>
    <row r="533" spans="57:59">
      <c r="BE533" s="69">
        <v>94120106</v>
      </c>
      <c r="BF533" s="69" t="s">
        <v>1718</v>
      </c>
      <c r="BG533" s="54">
        <v>13500</v>
      </c>
    </row>
    <row r="534" spans="57:59">
      <c r="BE534" s="69">
        <v>94120705</v>
      </c>
      <c r="BF534" s="69" t="s">
        <v>1719</v>
      </c>
      <c r="BG534" s="54">
        <v>20000</v>
      </c>
    </row>
    <row r="535" spans="57:59">
      <c r="BE535" s="69">
        <v>94120705</v>
      </c>
      <c r="BF535" s="69" t="s">
        <v>1720</v>
      </c>
      <c r="BG535" s="54">
        <v>20000</v>
      </c>
    </row>
    <row r="536" spans="57:59">
      <c r="BE536" s="69">
        <v>94121202</v>
      </c>
      <c r="BF536" s="69" t="s">
        <v>1721</v>
      </c>
      <c r="BG536" s="54">
        <v>20000</v>
      </c>
    </row>
    <row r="537" spans="57:59">
      <c r="BE537" s="69">
        <v>94122201</v>
      </c>
      <c r="BF537" s="69" t="s">
        <v>1722</v>
      </c>
      <c r="BG537" s="54">
        <v>13501</v>
      </c>
    </row>
    <row r="538" spans="57:59">
      <c r="BE538" s="69">
        <v>94122201</v>
      </c>
      <c r="BF538" s="69" t="s">
        <v>1723</v>
      </c>
      <c r="BG538" s="54">
        <v>6499</v>
      </c>
    </row>
    <row r="539" spans="57:59">
      <c r="BE539" s="69">
        <v>94122803</v>
      </c>
      <c r="BF539" s="69" t="s">
        <v>1724</v>
      </c>
      <c r="BG539" s="54">
        <v>14175</v>
      </c>
    </row>
    <row r="540" spans="57:59">
      <c r="BE540" s="69">
        <v>94123004</v>
      </c>
      <c r="BF540" s="69" t="s">
        <v>1725</v>
      </c>
      <c r="BG540" s="54">
        <v>20000</v>
      </c>
    </row>
    <row r="541" spans="57:59">
      <c r="BE541" s="69">
        <v>94123007</v>
      </c>
      <c r="BF541" s="69" t="s">
        <v>1726</v>
      </c>
      <c r="BG541" s="54">
        <v>20000</v>
      </c>
    </row>
    <row r="543" spans="57:59">
      <c r="BE543" s="68" t="s">
        <v>1294</v>
      </c>
      <c r="BF543" s="68"/>
      <c r="BG543" s="68">
        <f>SUM(BG544:BG545)</f>
        <v>-57770</v>
      </c>
    </row>
    <row r="544" spans="57:59">
      <c r="BF544" s="84" t="s">
        <v>2967</v>
      </c>
      <c r="BG544" s="84">
        <v>-7770</v>
      </c>
    </row>
    <row r="545" spans="57:59">
      <c r="BF545" s="69" t="s">
        <v>1727</v>
      </c>
      <c r="BG545" s="69">
        <v>-50000</v>
      </c>
    </row>
    <row r="547" spans="57:59">
      <c r="BE547" s="68" t="s">
        <v>1312</v>
      </c>
      <c r="BF547" s="68"/>
      <c r="BG547" s="71">
        <f>SUM(BG548:BG567)</f>
        <v>-50555</v>
      </c>
    </row>
    <row r="548" spans="57:59">
      <c r="BE548" s="69">
        <v>94010301</v>
      </c>
      <c r="BF548" s="69" t="s">
        <v>1295</v>
      </c>
      <c r="BG548" s="54">
        <v>14175</v>
      </c>
    </row>
    <row r="549" spans="57:59">
      <c r="BE549" s="69">
        <v>94030105</v>
      </c>
      <c r="BF549" s="69" t="s">
        <v>1296</v>
      </c>
      <c r="BG549" s="54">
        <v>8978</v>
      </c>
    </row>
    <row r="550" spans="57:59">
      <c r="BE550" s="69">
        <v>94041902</v>
      </c>
      <c r="BF550" s="69" t="s">
        <v>3783</v>
      </c>
      <c r="BG550" s="54">
        <v>8978</v>
      </c>
    </row>
    <row r="551" spans="57:59">
      <c r="BE551" s="69">
        <v>94050104</v>
      </c>
      <c r="BF551" s="69" t="s">
        <v>3784</v>
      </c>
      <c r="BG551" s="54">
        <v>14175</v>
      </c>
    </row>
    <row r="552" spans="57:59">
      <c r="BE552" s="69">
        <v>94050105</v>
      </c>
      <c r="BF552" s="69" t="s">
        <v>3785</v>
      </c>
      <c r="BG552" s="54">
        <v>17955</v>
      </c>
    </row>
    <row r="553" spans="57:59">
      <c r="BE553" s="69">
        <v>94060103</v>
      </c>
      <c r="BF553" s="69" t="s">
        <v>3786</v>
      </c>
      <c r="BG553" s="54">
        <v>8978</v>
      </c>
    </row>
    <row r="554" spans="57:59">
      <c r="BE554" s="69">
        <v>94080101</v>
      </c>
      <c r="BF554" s="69" t="s">
        <v>3787</v>
      </c>
      <c r="BG554" s="54">
        <v>14175</v>
      </c>
    </row>
    <row r="555" spans="57:59">
      <c r="BE555" s="69">
        <v>94091504</v>
      </c>
      <c r="BF555" s="69" t="s">
        <v>3788</v>
      </c>
      <c r="BG555" s="54">
        <v>8978</v>
      </c>
    </row>
    <row r="556" spans="57:59">
      <c r="BE556" s="69">
        <v>94120104</v>
      </c>
      <c r="BF556" s="69" t="s">
        <v>3789</v>
      </c>
      <c r="BG556" s="54">
        <v>8978</v>
      </c>
    </row>
    <row r="557" spans="57:59">
      <c r="BE557" s="69">
        <v>94040404</v>
      </c>
      <c r="BF557" s="69" t="s">
        <v>3790</v>
      </c>
      <c r="BG557" s="54">
        <v>-14175</v>
      </c>
    </row>
    <row r="558" spans="57:59">
      <c r="BE558" s="69">
        <v>94040404</v>
      </c>
      <c r="BF558" s="69" t="s">
        <v>3791</v>
      </c>
      <c r="BG558" s="54">
        <v>-14175</v>
      </c>
    </row>
    <row r="559" spans="57:59">
      <c r="BE559" s="69">
        <v>94040404</v>
      </c>
      <c r="BF559" s="69" t="s">
        <v>3792</v>
      </c>
      <c r="BG559" s="54">
        <v>-14175</v>
      </c>
    </row>
    <row r="560" spans="57:59">
      <c r="BE560" s="69">
        <v>94040404</v>
      </c>
      <c r="BF560" s="69" t="s">
        <v>3793</v>
      </c>
      <c r="BG560" s="54">
        <v>-14175</v>
      </c>
    </row>
    <row r="561" spans="4:59">
      <c r="BE561" s="69">
        <v>94040404</v>
      </c>
      <c r="BF561" s="69" t="s">
        <v>3794</v>
      </c>
      <c r="BG561" s="54">
        <v>-14175</v>
      </c>
    </row>
    <row r="562" spans="4:59">
      <c r="BE562" s="69">
        <v>94040404</v>
      </c>
      <c r="BF562" s="69" t="s">
        <v>3795</v>
      </c>
      <c r="BG562" s="54">
        <v>-14175</v>
      </c>
    </row>
    <row r="563" spans="4:59">
      <c r="BE563" s="69">
        <v>94041901</v>
      </c>
      <c r="BF563" s="69" t="s">
        <v>3796</v>
      </c>
      <c r="BG563" s="54">
        <v>-14175</v>
      </c>
    </row>
    <row r="564" spans="4:59">
      <c r="BE564" s="69">
        <v>94041901</v>
      </c>
      <c r="BF564" s="69" t="s">
        <v>2441</v>
      </c>
      <c r="BG564" s="54">
        <v>-14175</v>
      </c>
    </row>
    <row r="565" spans="4:59">
      <c r="BE565" s="69">
        <v>94041901</v>
      </c>
      <c r="BF565" s="69" t="s">
        <v>2442</v>
      </c>
      <c r="BG565" s="54">
        <v>-14175</v>
      </c>
    </row>
    <row r="566" spans="4:59">
      <c r="BE566" s="69">
        <v>94041901</v>
      </c>
      <c r="BF566" s="69" t="s">
        <v>2443</v>
      </c>
      <c r="BG566" s="54">
        <v>-14175</v>
      </c>
    </row>
    <row r="567" spans="4:59">
      <c r="L567" s="84"/>
      <c r="BE567" s="69">
        <v>94041901</v>
      </c>
      <c r="BF567" s="69" t="s">
        <v>2444</v>
      </c>
      <c r="BG567" s="54">
        <v>-14175</v>
      </c>
    </row>
    <row r="569" spans="4:59">
      <c r="BE569" s="68" t="s">
        <v>2445</v>
      </c>
      <c r="BF569" s="68"/>
      <c r="BG569" s="68">
        <v>-4144438.75</v>
      </c>
    </row>
    <row r="570" spans="4:59">
      <c r="D570" s="84"/>
      <c r="H570" s="84"/>
      <c r="BF570" s="69" t="s">
        <v>2967</v>
      </c>
      <c r="BG570" s="85">
        <v>-4144438.75</v>
      </c>
    </row>
    <row r="572" spans="4:59">
      <c r="BE572" s="68" t="s">
        <v>1728</v>
      </c>
      <c r="BF572" s="68"/>
      <c r="BG572" s="71">
        <f>SUM(BG573:BG670)</f>
        <v>276437</v>
      </c>
    </row>
    <row r="573" spans="4:59">
      <c r="BE573" s="84"/>
      <c r="BF573" s="84" t="s">
        <v>2967</v>
      </c>
      <c r="BG573" s="86">
        <v>310851</v>
      </c>
    </row>
    <row r="574" spans="4:59">
      <c r="P574" s="84"/>
      <c r="BE574" s="69">
        <v>94010604</v>
      </c>
      <c r="BF574" s="69" t="s">
        <v>2447</v>
      </c>
      <c r="BG574" s="66">
        <v>-1800</v>
      </c>
    </row>
    <row r="575" spans="4:59">
      <c r="BE575" s="69">
        <v>94011204</v>
      </c>
      <c r="BF575" s="69" t="s">
        <v>2448</v>
      </c>
      <c r="BG575" s="66">
        <v>1364</v>
      </c>
    </row>
    <row r="576" spans="4:59">
      <c r="BE576" s="69" t="s">
        <v>2449</v>
      </c>
      <c r="BF576" s="69" t="s">
        <v>2450</v>
      </c>
      <c r="BG576" s="66">
        <v>-43400</v>
      </c>
    </row>
    <row r="577" spans="1:60">
      <c r="BE577" s="69">
        <v>94022504</v>
      </c>
      <c r="BF577" s="69" t="s">
        <v>2451</v>
      </c>
      <c r="BG577" s="66">
        <v>1364</v>
      </c>
    </row>
    <row r="578" spans="1:60">
      <c r="BE578" s="69">
        <v>94022802</v>
      </c>
      <c r="BF578" s="69" t="s">
        <v>2452</v>
      </c>
      <c r="BG578" s="66">
        <v>546</v>
      </c>
      <c r="BH578" s="92">
        <f>BG572+BG672+BG675+BG678</f>
        <v>-23027</v>
      </c>
    </row>
    <row r="579" spans="1:60" s="84" customFormat="1">
      <c r="A579"/>
      <c r="B579"/>
      <c r="C579" s="7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U579"/>
      <c r="V579"/>
      <c r="W579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 s="69">
        <v>94022802</v>
      </c>
      <c r="BF579" s="69" t="s">
        <v>2453</v>
      </c>
      <c r="BG579" s="66">
        <v>1146</v>
      </c>
    </row>
    <row r="580" spans="1:60">
      <c r="BE580" s="69">
        <v>94030202</v>
      </c>
      <c r="BF580" s="69" t="s">
        <v>2454</v>
      </c>
      <c r="BG580" s="66">
        <v>188</v>
      </c>
    </row>
    <row r="581" spans="1:60">
      <c r="BE581" s="69">
        <v>94030402</v>
      </c>
      <c r="BF581" s="69" t="s">
        <v>2455</v>
      </c>
      <c r="BG581" s="66">
        <v>20006</v>
      </c>
    </row>
    <row r="582" spans="1:60">
      <c r="BE582" s="69">
        <v>94030704</v>
      </c>
      <c r="BF582" s="69" t="s">
        <v>2456</v>
      </c>
      <c r="BG582" s="66">
        <v>-6265</v>
      </c>
    </row>
    <row r="583" spans="1:60">
      <c r="BE583" s="69">
        <v>94031001</v>
      </c>
      <c r="BF583" s="69" t="s">
        <v>2457</v>
      </c>
      <c r="BG583" s="66">
        <v>-6265</v>
      </c>
    </row>
    <row r="584" spans="1:60">
      <c r="BE584" s="69">
        <v>94031102</v>
      </c>
      <c r="BF584" s="69" t="s">
        <v>2458</v>
      </c>
      <c r="BG584" s="66">
        <v>13401</v>
      </c>
    </row>
    <row r="585" spans="1:60">
      <c r="BE585" s="69">
        <v>94032401</v>
      </c>
      <c r="BF585" s="69" t="s">
        <v>2459</v>
      </c>
      <c r="BG585" s="67">
        <v>200000</v>
      </c>
    </row>
    <row r="586" spans="1:60">
      <c r="BE586" s="69">
        <v>94032402</v>
      </c>
      <c r="BF586" s="69" t="s">
        <v>2460</v>
      </c>
      <c r="BG586" s="66">
        <v>51200</v>
      </c>
    </row>
    <row r="587" spans="1:60">
      <c r="BE587" s="69">
        <v>94033002</v>
      </c>
      <c r="BF587" s="69" t="s">
        <v>2461</v>
      </c>
      <c r="BG587" s="66">
        <v>11595</v>
      </c>
    </row>
    <row r="588" spans="1:60">
      <c r="BE588" s="69">
        <v>94033004</v>
      </c>
      <c r="BF588" s="69" t="s">
        <v>1729</v>
      </c>
      <c r="BG588" s="66">
        <v>1364</v>
      </c>
    </row>
    <row r="589" spans="1:60">
      <c r="BE589" s="69">
        <v>94033006</v>
      </c>
      <c r="BF589" s="69" t="s">
        <v>2462</v>
      </c>
      <c r="BG589" s="66">
        <v>838</v>
      </c>
    </row>
    <row r="590" spans="1:60">
      <c r="BE590" s="69">
        <v>94033006</v>
      </c>
      <c r="BF590" s="69" t="s">
        <v>2463</v>
      </c>
      <c r="BG590" s="66">
        <v>1969</v>
      </c>
    </row>
    <row r="591" spans="1:60">
      <c r="BE591" s="69">
        <v>94040415</v>
      </c>
      <c r="BF591" s="69" t="s">
        <v>2464</v>
      </c>
      <c r="BG591" s="66">
        <v>-22150</v>
      </c>
    </row>
    <row r="592" spans="1:60">
      <c r="BE592" s="69">
        <v>94043004</v>
      </c>
      <c r="BF592" s="69" t="s">
        <v>2465</v>
      </c>
      <c r="BG592" s="66">
        <v>546</v>
      </c>
    </row>
    <row r="593" spans="57:59">
      <c r="BE593" s="69">
        <v>94043004</v>
      </c>
      <c r="BF593" s="69" t="s">
        <v>2466</v>
      </c>
      <c r="BG593" s="66">
        <v>1146</v>
      </c>
    </row>
    <row r="594" spans="57:59">
      <c r="BE594" s="69">
        <v>94051303</v>
      </c>
      <c r="BF594" s="69" t="s">
        <v>1730</v>
      </c>
      <c r="BG594" s="66">
        <v>1364</v>
      </c>
    </row>
    <row r="595" spans="57:59">
      <c r="BE595" s="69">
        <v>94051301</v>
      </c>
      <c r="BF595" s="69" t="s">
        <v>2467</v>
      </c>
      <c r="BG595" s="66">
        <v>62826</v>
      </c>
    </row>
    <row r="596" spans="57:59">
      <c r="BE596" s="69">
        <v>94051901</v>
      </c>
      <c r="BF596" s="69" t="s">
        <v>2468</v>
      </c>
      <c r="BG596" s="66">
        <v>28571</v>
      </c>
    </row>
    <row r="597" spans="57:59">
      <c r="BE597" s="69">
        <v>94052302</v>
      </c>
      <c r="BF597" s="69" t="s">
        <v>2469</v>
      </c>
      <c r="BG597" s="66">
        <v>100030</v>
      </c>
    </row>
    <row r="598" spans="57:59">
      <c r="BE598" s="69">
        <v>94052302</v>
      </c>
      <c r="BF598" s="69" t="s">
        <v>2470</v>
      </c>
      <c r="BG598" s="66">
        <v>51200</v>
      </c>
    </row>
    <row r="599" spans="57:59">
      <c r="BE599" s="69">
        <v>94052502</v>
      </c>
      <c r="BF599" s="69" t="s">
        <v>2471</v>
      </c>
      <c r="BG599" s="66">
        <v>11710</v>
      </c>
    </row>
    <row r="600" spans="57:59">
      <c r="BE600" s="69">
        <v>94053002</v>
      </c>
      <c r="BF600" s="69" t="s">
        <v>2472</v>
      </c>
      <c r="BG600" s="66">
        <v>877</v>
      </c>
    </row>
    <row r="601" spans="57:59">
      <c r="BE601" s="69">
        <v>94053002</v>
      </c>
      <c r="BF601" s="69" t="s">
        <v>2473</v>
      </c>
      <c r="BG601" s="66">
        <v>1764</v>
      </c>
    </row>
    <row r="602" spans="57:59">
      <c r="BE602" s="69">
        <v>94053002</v>
      </c>
      <c r="BF602" s="69" t="s">
        <v>2474</v>
      </c>
      <c r="BG602" s="66">
        <v>-598</v>
      </c>
    </row>
    <row r="603" spans="57:59">
      <c r="BE603" s="69">
        <v>94060201</v>
      </c>
      <c r="BF603" s="69" t="s">
        <v>2475</v>
      </c>
      <c r="BG603" s="66">
        <v>-6505</v>
      </c>
    </row>
    <row r="604" spans="57:59">
      <c r="BE604" s="69">
        <v>94060201</v>
      </c>
      <c r="BF604" s="69" t="s">
        <v>2456</v>
      </c>
      <c r="BG604" s="66">
        <v>-6505</v>
      </c>
    </row>
    <row r="605" spans="57:59">
      <c r="BE605" s="69">
        <v>94060401</v>
      </c>
      <c r="BF605" s="69" t="s">
        <v>2464</v>
      </c>
      <c r="BG605" s="66">
        <v>-32130</v>
      </c>
    </row>
    <row r="606" spans="57:59">
      <c r="BE606" s="69">
        <v>94060901</v>
      </c>
      <c r="BF606" s="69" t="s">
        <v>2476</v>
      </c>
      <c r="BG606" s="66">
        <v>-7640</v>
      </c>
    </row>
    <row r="607" spans="57:59">
      <c r="BE607" s="69">
        <v>94061501</v>
      </c>
      <c r="BF607" s="69" t="s">
        <v>2477</v>
      </c>
      <c r="BG607" s="66">
        <v>-292</v>
      </c>
    </row>
    <row r="608" spans="57:59">
      <c r="BE608" s="69">
        <v>94061501</v>
      </c>
      <c r="BF608" s="69" t="s">
        <v>2478</v>
      </c>
      <c r="BG608" s="66">
        <v>-598</v>
      </c>
    </row>
    <row r="609" spans="57:59">
      <c r="BE609" s="69">
        <v>94061502</v>
      </c>
      <c r="BF609" s="69" t="s">
        <v>1731</v>
      </c>
      <c r="BG609" s="66">
        <v>1148</v>
      </c>
    </row>
    <row r="610" spans="57:59">
      <c r="BE610" s="69">
        <v>94061502</v>
      </c>
      <c r="BF610" s="69" t="s">
        <v>2479</v>
      </c>
      <c r="BG610" s="66">
        <v>100000</v>
      </c>
    </row>
    <row r="611" spans="57:59">
      <c r="BE611" s="69">
        <v>94062101</v>
      </c>
      <c r="BF611" s="69" t="s">
        <v>2480</v>
      </c>
      <c r="BG611" s="66">
        <v>31</v>
      </c>
    </row>
    <row r="612" spans="57:59">
      <c r="BE612" s="69">
        <v>94063004</v>
      </c>
      <c r="BF612" s="69" t="s">
        <v>2481</v>
      </c>
      <c r="BG612" s="66">
        <v>51400</v>
      </c>
    </row>
    <row r="613" spans="57:59">
      <c r="BE613" s="69">
        <v>94063010</v>
      </c>
      <c r="BF613" s="69" t="s">
        <v>2482</v>
      </c>
      <c r="BG613" s="66">
        <v>328</v>
      </c>
    </row>
    <row r="614" spans="57:59">
      <c r="BE614" s="69">
        <v>94063011</v>
      </c>
      <c r="BF614" s="69" t="s">
        <v>2483</v>
      </c>
      <c r="BG614" s="66">
        <v>-432</v>
      </c>
    </row>
    <row r="615" spans="57:59">
      <c r="BE615" s="69">
        <v>94070703</v>
      </c>
      <c r="BF615" s="69" t="s">
        <v>2484</v>
      </c>
      <c r="BG615" s="66">
        <v>50000</v>
      </c>
    </row>
    <row r="616" spans="57:59">
      <c r="BE616" s="69">
        <v>94071501</v>
      </c>
      <c r="BF616" s="69" t="s">
        <v>1732</v>
      </c>
      <c r="BG616" s="66">
        <v>1148</v>
      </c>
    </row>
    <row r="617" spans="57:59">
      <c r="BE617" s="69">
        <v>94072906</v>
      </c>
      <c r="BF617" s="69" t="s">
        <v>2456</v>
      </c>
      <c r="BG617" s="66">
        <v>-6960</v>
      </c>
    </row>
    <row r="618" spans="57:59">
      <c r="BE618" s="69">
        <v>94073001</v>
      </c>
      <c r="BF618" s="69" t="s">
        <v>2485</v>
      </c>
      <c r="BG618" s="66">
        <v>1030</v>
      </c>
    </row>
    <row r="619" spans="57:59">
      <c r="BE619" s="69">
        <v>94073001</v>
      </c>
      <c r="BF619" s="69" t="s">
        <v>2486</v>
      </c>
      <c r="BG619" s="66">
        <v>-432</v>
      </c>
    </row>
    <row r="620" spans="57:59">
      <c r="BE620" s="69">
        <v>94073001</v>
      </c>
      <c r="BF620" s="69" t="s">
        <v>2487</v>
      </c>
      <c r="BG620" s="66">
        <v>-1418</v>
      </c>
    </row>
    <row r="621" spans="57:59">
      <c r="BE621" s="69">
        <v>94080801</v>
      </c>
      <c r="BF621" s="69" t="s">
        <v>2488</v>
      </c>
      <c r="BG621" s="66">
        <v>100000</v>
      </c>
    </row>
    <row r="622" spans="57:59">
      <c r="BE622" s="69">
        <v>94081503</v>
      </c>
      <c r="BF622" s="69" t="s">
        <v>1733</v>
      </c>
      <c r="BG622" s="66">
        <v>3930</v>
      </c>
    </row>
    <row r="623" spans="57:59">
      <c r="BE623" s="69">
        <v>94082909</v>
      </c>
      <c r="BF623" s="69" t="s">
        <v>2489</v>
      </c>
      <c r="BG623" s="66">
        <v>-600</v>
      </c>
    </row>
    <row r="624" spans="57:59">
      <c r="BE624" s="69">
        <v>94083003</v>
      </c>
      <c r="BF624" s="69" t="s">
        <v>2490</v>
      </c>
      <c r="BG624" s="66">
        <v>-6040</v>
      </c>
    </row>
    <row r="625" spans="57:59">
      <c r="BE625" s="69">
        <v>94090901</v>
      </c>
      <c r="BF625" s="69" t="s">
        <v>2491</v>
      </c>
      <c r="BG625" s="66">
        <v>75000</v>
      </c>
    </row>
    <row r="626" spans="57:59">
      <c r="BE626" s="69">
        <v>94091401</v>
      </c>
      <c r="BF626" s="69" t="s">
        <v>301</v>
      </c>
      <c r="BG626" s="66">
        <v>5348</v>
      </c>
    </row>
    <row r="627" spans="57:59">
      <c r="BE627" s="69">
        <v>94091408</v>
      </c>
      <c r="BF627" s="69" t="s">
        <v>2492</v>
      </c>
      <c r="BG627" s="66">
        <v>-20400</v>
      </c>
    </row>
    <row r="628" spans="57:59">
      <c r="BE628" s="69">
        <v>94091506</v>
      </c>
      <c r="BF628" s="69" t="s">
        <v>2456</v>
      </c>
      <c r="BG628" s="66">
        <v>-6700</v>
      </c>
    </row>
    <row r="629" spans="57:59">
      <c r="BE629" s="69">
        <v>94092104</v>
      </c>
      <c r="BF629" s="69" t="s">
        <v>302</v>
      </c>
      <c r="BG629" s="66">
        <v>3984</v>
      </c>
    </row>
    <row r="630" spans="57:59">
      <c r="BE630" s="69">
        <v>94092107</v>
      </c>
      <c r="BF630" s="69" t="s">
        <v>2493</v>
      </c>
      <c r="BG630" s="66">
        <v>10099</v>
      </c>
    </row>
    <row r="631" spans="57:59">
      <c r="BE631" s="69">
        <v>94092107</v>
      </c>
      <c r="BF631" s="69" t="s">
        <v>2494</v>
      </c>
      <c r="BG631" s="66">
        <v>88</v>
      </c>
    </row>
    <row r="632" spans="57:59">
      <c r="BE632" s="69">
        <v>94093004</v>
      </c>
      <c r="BF632" s="69" t="s">
        <v>2490</v>
      </c>
      <c r="BG632" s="66">
        <v>-1200</v>
      </c>
    </row>
    <row r="633" spans="57:59">
      <c r="BE633" s="69">
        <v>94093001</v>
      </c>
      <c r="BF633" s="69" t="s">
        <v>2487</v>
      </c>
      <c r="BG633" s="66">
        <v>-1418</v>
      </c>
    </row>
    <row r="634" spans="57:59">
      <c r="BE634" s="69">
        <v>94100606</v>
      </c>
      <c r="BF634" s="69" t="s">
        <v>2476</v>
      </c>
      <c r="BG634" s="66">
        <v>-22320</v>
      </c>
    </row>
    <row r="635" spans="57:59">
      <c r="BE635" s="69">
        <v>94101302</v>
      </c>
      <c r="BF635" s="69" t="s">
        <v>2495</v>
      </c>
      <c r="BG635" s="66">
        <v>2000</v>
      </c>
    </row>
    <row r="636" spans="57:59">
      <c r="BE636" s="69">
        <v>94102102</v>
      </c>
      <c r="BF636" s="69" t="s">
        <v>2496</v>
      </c>
      <c r="BG636" s="66">
        <v>20400</v>
      </c>
    </row>
    <row r="637" spans="57:59">
      <c r="BE637" s="69">
        <v>94102104</v>
      </c>
      <c r="BF637" s="69" t="s">
        <v>2497</v>
      </c>
      <c r="BG637" s="66">
        <v>-22510</v>
      </c>
    </row>
    <row r="638" spans="57:59">
      <c r="BE638" s="69">
        <v>94102505</v>
      </c>
      <c r="BF638" s="69" t="s">
        <v>2498</v>
      </c>
      <c r="BG638" s="66">
        <v>10376</v>
      </c>
    </row>
    <row r="639" spans="57:59">
      <c r="BE639" s="69">
        <v>94102505</v>
      </c>
      <c r="BF639" s="69" t="s">
        <v>2499</v>
      </c>
      <c r="BG639" s="66">
        <v>88</v>
      </c>
    </row>
    <row r="640" spans="57:59">
      <c r="BE640" s="69">
        <v>94102803</v>
      </c>
      <c r="BF640" s="69" t="s">
        <v>303</v>
      </c>
      <c r="BG640" s="66">
        <v>3768</v>
      </c>
    </row>
    <row r="641" spans="57:59">
      <c r="BE641" s="69">
        <v>94102805</v>
      </c>
      <c r="BF641" s="69" t="s">
        <v>2457</v>
      </c>
      <c r="BG641" s="66">
        <v>-6720</v>
      </c>
    </row>
    <row r="642" spans="57:59">
      <c r="BE642" s="69">
        <v>94103002</v>
      </c>
      <c r="BF642" s="69" t="s">
        <v>1734</v>
      </c>
      <c r="BG642" s="66">
        <v>-1418</v>
      </c>
    </row>
    <row r="643" spans="57:59">
      <c r="BE643" s="69">
        <v>94103001</v>
      </c>
      <c r="BF643" s="69" t="s">
        <v>1735</v>
      </c>
      <c r="BG643" s="66">
        <v>327</v>
      </c>
    </row>
    <row r="644" spans="57:59">
      <c r="BE644" s="69">
        <v>94103001</v>
      </c>
      <c r="BF644" s="69" t="s">
        <v>1736</v>
      </c>
      <c r="BG644" s="66">
        <v>1873</v>
      </c>
    </row>
    <row r="645" spans="57:59">
      <c r="BE645" s="69">
        <v>94110402</v>
      </c>
      <c r="BF645" s="69" t="s">
        <v>1737</v>
      </c>
      <c r="BG645" s="66">
        <v>-17940</v>
      </c>
    </row>
    <row r="646" spans="57:59">
      <c r="BE646" s="69">
        <v>94110402</v>
      </c>
      <c r="BF646" s="69" t="s">
        <v>1738</v>
      </c>
      <c r="BG646" s="66">
        <v>-700</v>
      </c>
    </row>
    <row r="647" spans="57:59">
      <c r="BE647" s="69">
        <v>94110702</v>
      </c>
      <c r="BF647" s="69" t="s">
        <v>1739</v>
      </c>
      <c r="BG647" s="66">
        <v>-159890</v>
      </c>
    </row>
    <row r="648" spans="57:59">
      <c r="BE648" s="69">
        <v>94110702</v>
      </c>
      <c r="BF648" s="69" t="s">
        <v>1740</v>
      </c>
      <c r="BG648" s="66">
        <v>22510</v>
      </c>
    </row>
    <row r="649" spans="57:59">
      <c r="BE649" s="69">
        <v>94110802</v>
      </c>
      <c r="BF649" s="69" t="s">
        <v>2456</v>
      </c>
      <c r="BG649" s="66">
        <v>-7020</v>
      </c>
    </row>
    <row r="650" spans="57:59">
      <c r="BE650" s="69">
        <v>94111502</v>
      </c>
      <c r="BF650" s="69" t="s">
        <v>1741</v>
      </c>
      <c r="BG650" s="66">
        <v>34964</v>
      </c>
    </row>
    <row r="651" spans="57:59">
      <c r="BE651" s="69">
        <v>94112512</v>
      </c>
      <c r="BF651" s="69" t="s">
        <v>2457</v>
      </c>
      <c r="BG651" s="66">
        <v>-7020</v>
      </c>
    </row>
    <row r="652" spans="57:59">
      <c r="BE652" s="69">
        <v>94112901</v>
      </c>
      <c r="BF652" s="69" t="s">
        <v>2456</v>
      </c>
      <c r="BG652" s="66">
        <v>-7020</v>
      </c>
    </row>
    <row r="653" spans="57:59">
      <c r="BE653" s="69">
        <v>94113002</v>
      </c>
      <c r="BF653" s="69" t="s">
        <v>1742</v>
      </c>
      <c r="BG653" s="66">
        <v>-13465</v>
      </c>
    </row>
    <row r="654" spans="57:59">
      <c r="BE654" s="69">
        <v>94113003</v>
      </c>
      <c r="BF654" s="69" t="s">
        <v>1742</v>
      </c>
      <c r="BG654" s="66">
        <v>-37591</v>
      </c>
    </row>
    <row r="655" spans="57:59">
      <c r="BE655" s="69">
        <v>94113006</v>
      </c>
      <c r="BF655" s="69" t="s">
        <v>2969</v>
      </c>
      <c r="BG655" s="66">
        <v>3000</v>
      </c>
    </row>
    <row r="656" spans="57:59">
      <c r="BE656" s="69">
        <v>94113008</v>
      </c>
      <c r="BF656" s="69" t="s">
        <v>1743</v>
      </c>
      <c r="BG656" s="66">
        <v>-21800</v>
      </c>
    </row>
    <row r="657" spans="57:59">
      <c r="BE657" s="69">
        <v>94113007</v>
      </c>
      <c r="BF657" s="69" t="s">
        <v>2600</v>
      </c>
      <c r="BG657" s="66">
        <v>450</v>
      </c>
    </row>
    <row r="658" spans="57:59">
      <c r="BE658" s="69">
        <v>94113007</v>
      </c>
      <c r="BF658" s="69" t="s">
        <v>1744</v>
      </c>
      <c r="BG658" s="66">
        <v>-1418</v>
      </c>
    </row>
    <row r="659" spans="57:59">
      <c r="BE659" s="69">
        <v>94120503</v>
      </c>
      <c r="BF659" s="69" t="s">
        <v>2968</v>
      </c>
      <c r="BG659" s="66">
        <v>-127000</v>
      </c>
    </row>
    <row r="660" spans="57:59">
      <c r="BE660" s="69">
        <v>94121203</v>
      </c>
      <c r="BF660" s="69" t="s">
        <v>2476</v>
      </c>
      <c r="BG660" s="66">
        <v>-7070</v>
      </c>
    </row>
    <row r="661" spans="57:59">
      <c r="BE661" s="69" t="s">
        <v>1745</v>
      </c>
      <c r="BF661" s="69" t="s">
        <v>304</v>
      </c>
      <c r="BG661" s="66">
        <v>3768</v>
      </c>
    </row>
    <row r="662" spans="57:59">
      <c r="BE662" s="69">
        <v>94122102</v>
      </c>
      <c r="BF662" s="69" t="s">
        <v>1297</v>
      </c>
      <c r="BG662" s="66">
        <v>28</v>
      </c>
    </row>
    <row r="663" spans="57:59">
      <c r="BE663" s="69">
        <v>94122702</v>
      </c>
      <c r="BF663" s="69" t="s">
        <v>1746</v>
      </c>
      <c r="BG663" s="66">
        <v>22246</v>
      </c>
    </row>
    <row r="664" spans="57:59">
      <c r="BE664" s="69">
        <v>94123101</v>
      </c>
      <c r="BF664" s="69" t="s">
        <v>2601</v>
      </c>
      <c r="BG664" s="66">
        <v>1146</v>
      </c>
    </row>
    <row r="665" spans="57:59">
      <c r="BE665" s="69">
        <v>94123101</v>
      </c>
      <c r="BF665" s="69" t="s">
        <v>2599</v>
      </c>
      <c r="BG665" s="66">
        <v>-1725</v>
      </c>
    </row>
    <row r="666" spans="57:59">
      <c r="BE666" s="69">
        <v>94123101</v>
      </c>
      <c r="BF666" s="69" t="s">
        <v>1747</v>
      </c>
      <c r="BG666" s="66">
        <v>-1418</v>
      </c>
    </row>
    <row r="667" spans="57:59">
      <c r="BE667" s="69">
        <v>94123102</v>
      </c>
      <c r="BF667" s="69" t="s">
        <v>2594</v>
      </c>
      <c r="BG667" s="66">
        <v>-21800</v>
      </c>
    </row>
    <row r="668" spans="57:59">
      <c r="BE668" s="69">
        <v>94123105</v>
      </c>
      <c r="BF668" s="69" t="s">
        <v>1748</v>
      </c>
      <c r="BG668" s="66">
        <v>-90896</v>
      </c>
    </row>
    <row r="669" spans="57:59">
      <c r="BE669" s="69">
        <v>94123106</v>
      </c>
      <c r="BF669" s="69" t="s">
        <v>1749</v>
      </c>
      <c r="BG669" s="66">
        <v>-372000</v>
      </c>
    </row>
    <row r="670" spans="57:59">
      <c r="BE670" s="69">
        <v>94083102</v>
      </c>
      <c r="BF670" s="69" t="s">
        <v>1750</v>
      </c>
      <c r="BG670" s="66">
        <v>-1418</v>
      </c>
    </row>
    <row r="671" spans="57:59">
      <c r="BG671" s="87"/>
    </row>
    <row r="672" spans="57:59">
      <c r="BE672" s="68" t="s">
        <v>305</v>
      </c>
      <c r="BF672" s="68"/>
      <c r="BG672" s="88">
        <f>SUM(BG673)</f>
        <v>-54566</v>
      </c>
    </row>
    <row r="673" spans="57:59">
      <c r="BF673" s="84" t="s">
        <v>2967</v>
      </c>
      <c r="BG673" s="87">
        <v>-54566</v>
      </c>
    </row>
    <row r="674" spans="57:59">
      <c r="BG674" s="87"/>
    </row>
    <row r="675" spans="57:59">
      <c r="BE675" s="68" t="s">
        <v>306</v>
      </c>
      <c r="BF675" s="68"/>
      <c r="BG675" s="88">
        <f>SUM(BG676)</f>
        <v>-217645</v>
      </c>
    </row>
    <row r="676" spans="57:59">
      <c r="BG676" s="87">
        <v>-217645</v>
      </c>
    </row>
    <row r="677" spans="57:59">
      <c r="BG677" s="87"/>
    </row>
    <row r="678" spans="57:59">
      <c r="BE678" s="68" t="s">
        <v>307</v>
      </c>
      <c r="BF678" s="68"/>
      <c r="BG678" s="88">
        <f>SUM(BG679:BG704)</f>
        <v>-27253</v>
      </c>
    </row>
    <row r="679" spans="57:59">
      <c r="BE679" s="84"/>
      <c r="BF679" s="84" t="s">
        <v>2967</v>
      </c>
      <c r="BG679" s="89">
        <v>-38640</v>
      </c>
    </row>
    <row r="680" spans="57:59">
      <c r="BE680" s="69">
        <v>94013104</v>
      </c>
      <c r="BF680" s="69" t="s">
        <v>308</v>
      </c>
      <c r="BG680" s="69">
        <v>206</v>
      </c>
    </row>
    <row r="681" spans="57:59">
      <c r="BE681" s="69">
        <v>94013104</v>
      </c>
      <c r="BF681" s="69" t="s">
        <v>309</v>
      </c>
      <c r="BG681" s="69">
        <v>648</v>
      </c>
    </row>
    <row r="682" spans="57:59">
      <c r="BE682" s="69">
        <v>94022804</v>
      </c>
      <c r="BF682" s="69" t="s">
        <v>310</v>
      </c>
      <c r="BG682" s="69">
        <v>206</v>
      </c>
    </row>
    <row r="683" spans="57:59">
      <c r="BE683" s="69">
        <v>94022804</v>
      </c>
      <c r="BF683" s="69" t="s">
        <v>311</v>
      </c>
      <c r="BG683" s="69">
        <v>648</v>
      </c>
    </row>
    <row r="684" spans="57:59">
      <c r="BE684" s="69">
        <v>94033008</v>
      </c>
      <c r="BF684" s="69" t="s">
        <v>312</v>
      </c>
      <c r="BG684" s="69">
        <v>206</v>
      </c>
    </row>
    <row r="685" spans="57:59">
      <c r="BE685" s="69">
        <v>94033008</v>
      </c>
      <c r="BF685" s="69" t="s">
        <v>313</v>
      </c>
      <c r="BG685" s="69">
        <v>648</v>
      </c>
    </row>
    <row r="686" spans="57:59">
      <c r="BE686" s="69">
        <v>94043006</v>
      </c>
      <c r="BF686" s="69" t="s">
        <v>314</v>
      </c>
      <c r="BG686" s="69">
        <v>206</v>
      </c>
    </row>
    <row r="687" spans="57:59">
      <c r="BE687" s="69">
        <v>94043006</v>
      </c>
      <c r="BF687" s="69" t="s">
        <v>315</v>
      </c>
      <c r="BG687" s="69">
        <v>648</v>
      </c>
    </row>
    <row r="688" spans="57:59">
      <c r="BE688" s="69">
        <v>94053005</v>
      </c>
      <c r="BF688" s="69" t="s">
        <v>322</v>
      </c>
      <c r="BG688" s="69">
        <v>206</v>
      </c>
    </row>
    <row r="689" spans="57:59">
      <c r="BE689" s="69">
        <v>94053005</v>
      </c>
      <c r="BF689" s="69" t="s">
        <v>323</v>
      </c>
      <c r="BG689" s="69">
        <v>648</v>
      </c>
    </row>
    <row r="690" spans="57:59">
      <c r="BE690" s="69">
        <v>94063012</v>
      </c>
      <c r="BF690" s="69" t="s">
        <v>324</v>
      </c>
      <c r="BG690" s="69">
        <v>206</v>
      </c>
    </row>
    <row r="691" spans="57:59">
      <c r="BE691" s="69">
        <v>94063012</v>
      </c>
      <c r="BF691" s="69" t="s">
        <v>325</v>
      </c>
      <c r="BG691" s="69">
        <v>648</v>
      </c>
    </row>
    <row r="692" spans="57:59">
      <c r="BE692" s="69">
        <v>94073003</v>
      </c>
      <c r="BF692" s="69" t="s">
        <v>326</v>
      </c>
      <c r="BG692" s="69">
        <v>206</v>
      </c>
    </row>
    <row r="693" spans="57:59" hidden="1">
      <c r="BE693" s="69">
        <v>94073003</v>
      </c>
      <c r="BF693" s="69" t="s">
        <v>327</v>
      </c>
      <c r="BG693" s="69">
        <v>648</v>
      </c>
    </row>
    <row r="694" spans="57:59" hidden="1">
      <c r="BE694" s="69">
        <v>94083104</v>
      </c>
      <c r="BF694" s="69" t="s">
        <v>328</v>
      </c>
      <c r="BG694" s="69">
        <v>206</v>
      </c>
    </row>
    <row r="695" spans="57:59" hidden="1">
      <c r="BE695" s="69">
        <v>94083104</v>
      </c>
      <c r="BF695" s="69" t="s">
        <v>329</v>
      </c>
      <c r="BG695" s="69">
        <v>648</v>
      </c>
    </row>
    <row r="696" spans="57:59" hidden="1">
      <c r="BE696" s="69">
        <v>94093003</v>
      </c>
      <c r="BF696" s="69" t="s">
        <v>330</v>
      </c>
      <c r="BG696" s="69">
        <v>206</v>
      </c>
    </row>
    <row r="697" spans="57:59" hidden="1">
      <c r="BE697" s="69">
        <v>94093003</v>
      </c>
      <c r="BF697" s="69" t="s">
        <v>331</v>
      </c>
      <c r="BG697" s="69">
        <v>648</v>
      </c>
    </row>
    <row r="698" spans="57:59" hidden="1">
      <c r="BE698" s="69">
        <v>94103004</v>
      </c>
      <c r="BF698" s="69" t="s">
        <v>332</v>
      </c>
      <c r="BG698" s="69">
        <v>206</v>
      </c>
    </row>
    <row r="699" spans="57:59" hidden="1">
      <c r="BE699" s="69">
        <v>94103004</v>
      </c>
      <c r="BF699" s="69" t="s">
        <v>1736</v>
      </c>
      <c r="BG699" s="69">
        <v>648</v>
      </c>
    </row>
    <row r="700" spans="57:59" hidden="1">
      <c r="BE700" s="69">
        <v>94113009</v>
      </c>
      <c r="BF700" s="69" t="s">
        <v>1681</v>
      </c>
      <c r="BG700" s="69">
        <v>206</v>
      </c>
    </row>
    <row r="701" spans="57:59" hidden="1">
      <c r="BE701" s="69">
        <v>94113009</v>
      </c>
      <c r="BF701" s="69" t="s">
        <v>1683</v>
      </c>
      <c r="BG701" s="69">
        <v>648</v>
      </c>
    </row>
    <row r="702" spans="57:59" hidden="1">
      <c r="BE702" s="69">
        <v>94121508</v>
      </c>
      <c r="BF702" s="69" t="s">
        <v>333</v>
      </c>
      <c r="BG702" s="90">
        <v>1139</v>
      </c>
    </row>
    <row r="703" spans="57:59" hidden="1">
      <c r="BE703" s="69">
        <v>94123103</v>
      </c>
      <c r="BF703" s="69" t="s">
        <v>1682</v>
      </c>
      <c r="BG703" s="69">
        <v>206</v>
      </c>
    </row>
    <row r="704" spans="57:59" hidden="1">
      <c r="BE704" s="69">
        <v>94123103</v>
      </c>
      <c r="BF704" s="69" t="s">
        <v>1684</v>
      </c>
      <c r="BG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7收</vt:lpstr>
      <vt:lpstr>8收</vt:lpstr>
      <vt:lpstr>7票</vt:lpstr>
      <vt:lpstr>8票</vt:lpstr>
      <vt:lpstr>7銀</vt:lpstr>
      <vt:lpstr>8銀</vt:lpstr>
      <vt:lpstr>7零0</vt:lpstr>
      <vt:lpstr>7零</vt:lpstr>
      <vt:lpstr>8零0</vt:lpstr>
      <vt:lpstr>8零</vt:lpstr>
      <vt:lpstr>6薪</vt:lpstr>
      <vt:lpstr>7薪</vt:lpstr>
      <vt:lpstr>8薪</vt:lpstr>
      <vt:lpstr>6卡</vt:lpstr>
      <vt:lpstr>7卡</vt:lpstr>
      <vt:lpstr>8卡</vt:lpstr>
      <vt:lpstr>7進</vt:lpstr>
      <vt:lpstr>8進</vt:lpstr>
      <vt:lpstr>存</vt:lpstr>
      <vt:lpstr>主機</vt:lpstr>
      <vt:lpstr>5正</vt:lpstr>
      <vt:lpstr>6正</vt:lpstr>
      <vt:lpstr>7正</vt:lpstr>
      <vt:lpstr>8正</vt:lpstr>
      <vt:lpstr>余額</vt:lpstr>
    </vt:vector>
  </TitlesOfParts>
  <Company>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win1064</cp:lastModifiedBy>
  <dcterms:created xsi:type="dcterms:W3CDTF">2002-11-25T01:20:36Z</dcterms:created>
  <dcterms:modified xsi:type="dcterms:W3CDTF">2020-06-22T06:33:59Z</dcterms:modified>
</cp:coreProperties>
</file>