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codeName="ThisWorkbook" defaultThemeVersion="124226"/>
  <bookViews>
    <workbookView xWindow="480" yWindow="120" windowWidth="14640" windowHeight="7170" tabRatio="703"/>
  </bookViews>
  <sheets>
    <sheet name="QT2" sheetId="64" r:id="rId1"/>
    <sheet name="BSKU分類" sheetId="60" r:id="rId2"/>
    <sheet name="BSKU" sheetId="65" r:id="rId3"/>
    <sheet name="新RO站分類" sheetId="66" r:id="rId4"/>
  </sheets>
  <definedNames>
    <definedName name="sale_amount_by_date">#REF!</definedName>
    <definedName name="sale_amount_by_date_10">#REF!</definedName>
    <definedName name="sale_amount_by_date_3">#REF!</definedName>
    <definedName name="sale_amount_by_date_4">#REF!</definedName>
    <definedName name="sale_amount_by_month">#REF!</definedName>
    <definedName name="sale_amount_by_month_10">#REF!</definedName>
    <definedName name="sale_amount_by_month_3">#REF!</definedName>
    <definedName name="sale_amount_by_month_4">#REF!</definedName>
  </definedNames>
  <calcPr calcId="144525"/>
</workbook>
</file>

<file path=xl/calcChain.xml><?xml version="1.0" encoding="utf-8"?>
<calcChain xmlns="http://schemas.openxmlformats.org/spreadsheetml/2006/main">
  <c r="D815" i="65" l="1"/>
  <c r="D132" i="65"/>
  <c r="D2" i="64"/>
  <c r="C3" i="64" s="1"/>
  <c r="D3" i="64" s="1"/>
  <c r="C4" i="64" s="1"/>
  <c r="D4" i="64" s="1"/>
  <c r="C5" i="64" s="1"/>
  <c r="D5" i="64" s="1"/>
  <c r="C6" i="64" s="1"/>
  <c r="D6" i="64" s="1"/>
  <c r="C7" i="64" s="1"/>
  <c r="D7" i="64" s="1"/>
  <c r="C8" i="64" s="1"/>
  <c r="D8" i="64" s="1"/>
  <c r="C9" i="64" s="1"/>
  <c r="D9" i="64" s="1"/>
  <c r="C10" i="64" s="1"/>
  <c r="D10" i="64" s="1"/>
  <c r="C11" i="64" s="1"/>
  <c r="B11" i="64"/>
  <c r="B55" i="64"/>
  <c r="D2" i="65"/>
  <c r="D3" i="65"/>
  <c r="B4" i="65"/>
  <c r="D4" i="65"/>
  <c r="D5" i="65"/>
  <c r="D6" i="65"/>
  <c r="D7" i="65"/>
  <c r="D8" i="65"/>
  <c r="D9" i="65"/>
  <c r="D10" i="65"/>
  <c r="D11" i="65"/>
  <c r="D12" i="65"/>
  <c r="D13" i="65"/>
  <c r="D14" i="65"/>
  <c r="D15" i="65"/>
  <c r="D16" i="65"/>
  <c r="D17" i="65"/>
  <c r="D18" i="65"/>
  <c r="D19" i="65"/>
  <c r="B29" i="65"/>
  <c r="B31" i="65"/>
  <c r="B47" i="65"/>
  <c r="B53" i="65"/>
  <c r="D53" i="65"/>
  <c r="B54" i="65"/>
  <c r="D54" i="65"/>
  <c r="B55" i="65"/>
  <c r="D55" i="65"/>
  <c r="B56" i="65"/>
  <c r="D56" i="65"/>
  <c r="B57" i="65"/>
  <c r="D57" i="65"/>
  <c r="B58" i="65"/>
  <c r="D58" i="65"/>
  <c r="B59" i="65"/>
  <c r="D59" i="65"/>
  <c r="D60" i="65"/>
  <c r="D61" i="65"/>
  <c r="D62" i="65"/>
  <c r="B63" i="65"/>
  <c r="D63" i="65"/>
  <c r="B64" i="65"/>
  <c r="D64" i="65"/>
  <c r="B65" i="65"/>
  <c r="D65" i="65"/>
  <c r="D66" i="65"/>
  <c r="B67" i="65"/>
  <c r="D67" i="65"/>
  <c r="D68" i="65"/>
  <c r="D69" i="65"/>
  <c r="D70" i="65"/>
  <c r="D71" i="65"/>
  <c r="D72" i="65"/>
  <c r="D73" i="65"/>
  <c r="B74" i="65"/>
  <c r="D74" i="65"/>
  <c r="D75" i="65"/>
  <c r="D76" i="65"/>
  <c r="B77" i="65"/>
  <c r="D77" i="65"/>
  <c r="B78" i="65"/>
  <c r="D78" i="65"/>
  <c r="B79" i="65"/>
  <c r="D79" i="65"/>
  <c r="B80" i="65"/>
  <c r="D80" i="65"/>
  <c r="B81" i="65"/>
  <c r="D81" i="65"/>
  <c r="B82" i="65"/>
  <c r="D82" i="65"/>
  <c r="B83" i="65"/>
  <c r="D83" i="65"/>
  <c r="B84" i="65"/>
  <c r="D84" i="65"/>
  <c r="B85" i="65"/>
  <c r="D85" i="65"/>
  <c r="B86" i="65"/>
  <c r="D86" i="65"/>
  <c r="B87" i="65"/>
  <c r="D87" i="65"/>
  <c r="B88" i="65"/>
  <c r="D88" i="65"/>
  <c r="B89" i="65"/>
  <c r="D89" i="65"/>
  <c r="B90" i="65"/>
  <c r="D90" i="65"/>
  <c r="B91" i="65"/>
  <c r="D91" i="65"/>
  <c r="B92" i="65"/>
  <c r="D92" i="65"/>
  <c r="B93" i="65"/>
  <c r="D93" i="65"/>
  <c r="B94" i="65"/>
  <c r="D94" i="65"/>
  <c r="B95" i="65"/>
  <c r="D95" i="65"/>
  <c r="B96" i="65"/>
  <c r="D96" i="65"/>
  <c r="B97" i="65"/>
  <c r="D97" i="65"/>
  <c r="B98" i="65"/>
  <c r="D98" i="65"/>
  <c r="B99" i="65"/>
  <c r="B117" i="65"/>
  <c r="B100" i="65"/>
  <c r="B101" i="65"/>
  <c r="B102" i="65"/>
  <c r="D102" i="65"/>
  <c r="B103" i="65"/>
  <c r="D103" i="65"/>
  <c r="B104" i="65"/>
  <c r="D104" i="65"/>
  <c r="B105" i="65"/>
  <c r="D105" i="65"/>
  <c r="D106" i="65"/>
  <c r="B107" i="65"/>
  <c r="D107" i="65"/>
  <c r="B108" i="65"/>
  <c r="B116" i="65"/>
  <c r="D116" i="65"/>
  <c r="B109" i="65"/>
  <c r="D109" i="65"/>
  <c r="B110" i="65"/>
  <c r="D110" i="65"/>
  <c r="B111" i="65"/>
  <c r="D111" i="65"/>
  <c r="B112" i="65"/>
  <c r="D112" i="65"/>
  <c r="B113" i="65"/>
  <c r="D113" i="65"/>
  <c r="B114" i="65"/>
  <c r="D114" i="65"/>
  <c r="B115" i="65"/>
  <c r="D115" i="65"/>
  <c r="B118" i="65"/>
  <c r="B119" i="65"/>
  <c r="B120" i="65"/>
  <c r="B121" i="65"/>
  <c r="B122" i="65"/>
  <c r="B123" i="65"/>
  <c r="B132" i="65"/>
  <c r="B133" i="65"/>
  <c r="B134" i="65"/>
  <c r="B135" i="65"/>
  <c r="B136" i="65"/>
  <c r="B137" i="65"/>
  <c r="B138" i="65"/>
  <c r="D139" i="65"/>
  <c r="D140" i="65"/>
  <c r="B143" i="65"/>
  <c r="B144" i="65"/>
  <c r="B145" i="65"/>
  <c r="B146" i="65"/>
  <c r="B147" i="65"/>
  <c r="B148" i="65"/>
  <c r="B149" i="65"/>
  <c r="B150" i="65"/>
  <c r="B151" i="65"/>
  <c r="B152" i="65"/>
  <c r="B153" i="65"/>
  <c r="B154" i="65"/>
  <c r="B155" i="65"/>
  <c r="B156" i="65"/>
  <c r="B159" i="65"/>
  <c r="B160" i="65"/>
  <c r="B161" i="65"/>
  <c r="B162" i="65"/>
  <c r="B163" i="65"/>
  <c r="B164" i="65"/>
  <c r="B165" i="65"/>
  <c r="B166" i="65"/>
  <c r="B167" i="65"/>
  <c r="B168" i="65"/>
  <c r="B210" i="65"/>
  <c r="B211" i="65"/>
  <c r="B212" i="65"/>
  <c r="B213" i="65"/>
  <c r="B214" i="65"/>
  <c r="D214" i="65"/>
  <c r="B215" i="65"/>
  <c r="D215" i="65"/>
  <c r="B216" i="65"/>
  <c r="D216" i="65"/>
  <c r="B217" i="65"/>
  <c r="D217" i="65"/>
  <c r="B218" i="65"/>
  <c r="D218" i="65"/>
  <c r="B219" i="65"/>
  <c r="D219" i="65"/>
  <c r="B220" i="65"/>
  <c r="D220" i="65"/>
  <c r="B221" i="65"/>
  <c r="D221" i="65"/>
  <c r="B222" i="65"/>
  <c r="D222" i="65"/>
  <c r="B223" i="65"/>
  <c r="D223" i="65"/>
  <c r="B224" i="65"/>
  <c r="D224" i="65"/>
  <c r="B225" i="65"/>
  <c r="D225" i="65"/>
  <c r="B226" i="65"/>
  <c r="D226" i="65"/>
  <c r="B227" i="65"/>
  <c r="D227" i="65"/>
  <c r="B228" i="65"/>
  <c r="D228" i="65"/>
  <c r="B229" i="65"/>
  <c r="D229" i="65"/>
  <c r="B230" i="65"/>
  <c r="D230" i="65"/>
  <c r="B231" i="65"/>
  <c r="D231" i="65"/>
  <c r="B232" i="65"/>
  <c r="D232" i="65"/>
  <c r="B233" i="65"/>
  <c r="D233" i="65"/>
  <c r="B234" i="65"/>
  <c r="D234" i="65"/>
  <c r="B235" i="65"/>
  <c r="D235" i="65"/>
  <c r="B236" i="65"/>
  <c r="D236" i="65"/>
  <c r="B237" i="65"/>
  <c r="D237" i="65"/>
  <c r="B238" i="65"/>
  <c r="D238" i="65"/>
  <c r="B239" i="65"/>
  <c r="D239" i="65"/>
  <c r="B240" i="65"/>
  <c r="D240" i="65"/>
  <c r="B241" i="65"/>
  <c r="D241" i="65"/>
  <c r="B242" i="65"/>
  <c r="D242" i="65"/>
  <c r="B243" i="65"/>
  <c r="D243" i="65"/>
  <c r="B244" i="65"/>
  <c r="D244" i="65"/>
  <c r="B245" i="65"/>
  <c r="D245" i="65"/>
  <c r="B246" i="65"/>
  <c r="D246" i="65"/>
  <c r="B247" i="65"/>
  <c r="D247" i="65"/>
  <c r="B248" i="65"/>
  <c r="D248" i="65"/>
  <c r="B249" i="65"/>
  <c r="D249" i="65"/>
  <c r="B250" i="65"/>
  <c r="D250" i="65"/>
  <c r="B251" i="65"/>
  <c r="D251" i="65"/>
  <c r="B252" i="65"/>
  <c r="D252" i="65"/>
  <c r="B253" i="65"/>
  <c r="D253" i="65"/>
  <c r="B254" i="65"/>
  <c r="D254" i="65"/>
  <c r="B255" i="65"/>
  <c r="D255" i="65"/>
  <c r="B256" i="65"/>
  <c r="D256" i="65"/>
  <c r="B257" i="65"/>
  <c r="D257" i="65"/>
  <c r="B258" i="65"/>
  <c r="D258" i="65"/>
  <c r="B259" i="65"/>
  <c r="D259" i="65"/>
  <c r="B260" i="65"/>
  <c r="D260" i="65"/>
  <c r="B261" i="65"/>
  <c r="D261" i="65"/>
  <c r="B262" i="65"/>
  <c r="D262" i="65"/>
  <c r="B263" i="65"/>
  <c r="D263" i="65"/>
  <c r="B264" i="65"/>
  <c r="D264" i="65"/>
  <c r="B265" i="65"/>
  <c r="D265" i="65"/>
  <c r="B266" i="65"/>
  <c r="D266" i="65"/>
  <c r="B267" i="65"/>
  <c r="D267" i="65"/>
  <c r="B268" i="65"/>
  <c r="D268" i="65"/>
  <c r="B269" i="65"/>
  <c r="D269" i="65"/>
  <c r="B270" i="65"/>
  <c r="D270" i="65"/>
  <c r="B271" i="65"/>
  <c r="D271" i="65"/>
  <c r="B272" i="65"/>
  <c r="D272" i="65"/>
  <c r="B273" i="65"/>
  <c r="D273" i="65"/>
  <c r="B274" i="65"/>
  <c r="D274" i="65"/>
  <c r="B275" i="65"/>
  <c r="D275" i="65"/>
  <c r="B276" i="65"/>
  <c r="D276" i="65"/>
  <c r="B277" i="65"/>
  <c r="D277" i="65"/>
  <c r="B278" i="65"/>
  <c r="D278" i="65"/>
  <c r="B279" i="65"/>
  <c r="D279" i="65"/>
  <c r="B302" i="65"/>
  <c r="B303" i="65"/>
  <c r="B304" i="65"/>
  <c r="B305" i="65"/>
  <c r="B306" i="65"/>
  <c r="B307" i="65"/>
  <c r="B308" i="65"/>
  <c r="B309" i="65"/>
  <c r="B310" i="65"/>
  <c r="B311" i="65"/>
  <c r="B312" i="65"/>
  <c r="B313" i="65"/>
  <c r="B314" i="65"/>
  <c r="B315" i="65"/>
  <c r="B316" i="65"/>
  <c r="B317" i="65"/>
  <c r="B318" i="65"/>
  <c r="B319" i="65"/>
  <c r="B320" i="65"/>
  <c r="B336" i="65"/>
  <c r="B337" i="65"/>
  <c r="B338" i="65"/>
  <c r="B339" i="65"/>
  <c r="B340" i="65"/>
  <c r="B341" i="65"/>
  <c r="B342" i="65"/>
  <c r="B343" i="65"/>
  <c r="B344" i="65"/>
  <c r="B345" i="65"/>
  <c r="B346" i="65"/>
  <c r="B347" i="65"/>
  <c r="D359" i="65"/>
  <c r="D360" i="65"/>
  <c r="D361" i="65"/>
  <c r="D362" i="65"/>
  <c r="B364" i="65"/>
  <c r="B365" i="65"/>
  <c r="B366" i="65"/>
  <c r="B367" i="65"/>
  <c r="B368" i="65"/>
  <c r="B369" i="65"/>
  <c r="B370" i="65"/>
  <c r="B371" i="65"/>
  <c r="B372" i="65"/>
  <c r="B373" i="65"/>
  <c r="B374" i="65"/>
  <c r="B375" i="65"/>
  <c r="B376" i="65"/>
  <c r="B377" i="65"/>
  <c r="B378" i="65"/>
  <c r="B379" i="65"/>
  <c r="B380" i="65"/>
  <c r="D391" i="65"/>
  <c r="D392" i="65"/>
  <c r="D393" i="65"/>
  <c r="D394" i="65"/>
  <c r="D395" i="65"/>
  <c r="D396" i="65"/>
  <c r="D397" i="65"/>
  <c r="D398" i="65"/>
  <c r="D399" i="65"/>
  <c r="D400" i="65"/>
  <c r="D401" i="65"/>
  <c r="D402" i="65"/>
  <c r="D403" i="65"/>
  <c r="D404" i="65"/>
  <c r="D405" i="65"/>
  <c r="D406" i="65"/>
  <c r="D407" i="65"/>
  <c r="D408" i="65"/>
  <c r="D409" i="65"/>
  <c r="D410" i="65"/>
  <c r="D411" i="65"/>
  <c r="D412" i="65"/>
  <c r="D413" i="65"/>
  <c r="D414" i="65"/>
  <c r="D415" i="65"/>
  <c r="B416" i="65"/>
  <c r="B417" i="65"/>
  <c r="B418" i="65"/>
  <c r="B419" i="65"/>
  <c r="B420" i="65"/>
  <c r="B421" i="65"/>
  <c r="B422" i="65"/>
  <c r="B423" i="65"/>
  <c r="B424" i="65"/>
  <c r="B425" i="65"/>
  <c r="B426" i="65"/>
  <c r="B427" i="65"/>
  <c r="B428" i="65"/>
  <c r="B429" i="65"/>
  <c r="B430" i="65"/>
  <c r="B431" i="65"/>
  <c r="B432" i="65"/>
  <c r="B433" i="65"/>
  <c r="B434" i="65"/>
  <c r="B435" i="65"/>
  <c r="B456" i="65"/>
  <c r="B457" i="65"/>
  <c r="B458" i="65"/>
  <c r="D458" i="65"/>
  <c r="B459" i="65"/>
  <c r="B460" i="65"/>
  <c r="B461" i="65"/>
  <c r="B462" i="65"/>
  <c r="B463" i="65"/>
  <c r="B464" i="65"/>
  <c r="B465" i="65"/>
  <c r="B466" i="65"/>
  <c r="B467" i="65"/>
  <c r="D467" i="65"/>
  <c r="B468" i="65"/>
  <c r="D468" i="65"/>
  <c r="B469" i="65"/>
  <c r="D469" i="65"/>
  <c r="B470" i="65"/>
  <c r="D470" i="65"/>
  <c r="B471" i="65"/>
  <c r="D471" i="65"/>
  <c r="B472" i="65"/>
  <c r="D472" i="65"/>
  <c r="B473" i="65"/>
  <c r="D473" i="65"/>
  <c r="B474" i="65"/>
  <c r="D474" i="65"/>
  <c r="B525" i="65"/>
  <c r="B526" i="65"/>
  <c r="B527" i="65"/>
  <c r="B528" i="65"/>
  <c r="B626" i="65"/>
  <c r="B627" i="65"/>
  <c r="B628" i="65"/>
  <c r="B629" i="65"/>
  <c r="B630" i="65"/>
  <c r="B631" i="65"/>
  <c r="B632" i="65"/>
  <c r="B633" i="65"/>
  <c r="B634" i="65"/>
  <c r="B635" i="65"/>
  <c r="B636" i="65"/>
  <c r="B637" i="65"/>
  <c r="B638" i="65"/>
  <c r="B639" i="65"/>
  <c r="B640" i="65"/>
  <c r="B641" i="65"/>
  <c r="B642" i="65"/>
  <c r="B643" i="65"/>
  <c r="B644" i="65"/>
  <c r="B645" i="65"/>
  <c r="B646" i="65"/>
  <c r="B647" i="65"/>
  <c r="B648" i="65"/>
  <c r="B649" i="65"/>
  <c r="B650" i="65"/>
  <c r="B651" i="65"/>
  <c r="B652" i="65"/>
  <c r="B653" i="65"/>
  <c r="B654" i="65"/>
  <c r="B655" i="65"/>
  <c r="B656" i="65"/>
  <c r="B657" i="65"/>
  <c r="B658" i="65"/>
  <c r="B659" i="65"/>
  <c r="B660" i="65"/>
  <c r="B661" i="65"/>
  <c r="B662" i="65"/>
  <c r="B663" i="65"/>
  <c r="B695" i="65"/>
  <c r="B696" i="65"/>
  <c r="B697" i="65"/>
  <c r="B698" i="65"/>
  <c r="B699" i="65"/>
  <c r="B700" i="65"/>
  <c r="B701" i="65"/>
  <c r="B702" i="65"/>
  <c r="B703" i="65"/>
  <c r="B704" i="65"/>
  <c r="B705" i="65"/>
  <c r="B706" i="65"/>
  <c r="B707" i="65"/>
  <c r="B708" i="65"/>
  <c r="B709" i="65"/>
  <c r="B710" i="65"/>
  <c r="B711" i="65"/>
  <c r="B712" i="65"/>
  <c r="B713" i="65"/>
  <c r="B714" i="65"/>
  <c r="B715" i="65"/>
  <c r="B716" i="65"/>
  <c r="B717" i="65"/>
  <c r="B718" i="65"/>
  <c r="B719" i="65"/>
  <c r="B720" i="65"/>
  <c r="B721" i="65"/>
  <c r="B722" i="65"/>
  <c r="B723" i="65"/>
  <c r="B724" i="65"/>
  <c r="D724" i="65"/>
  <c r="B725" i="65"/>
  <c r="B726" i="65"/>
  <c r="B727" i="65"/>
  <c r="B728" i="65"/>
  <c r="D728" i="65"/>
  <c r="B729" i="65"/>
  <c r="B730" i="65"/>
  <c r="B731" i="65"/>
  <c r="B732" i="65"/>
  <c r="B739" i="65"/>
  <c r="B740" i="65"/>
  <c r="B741" i="65"/>
  <c r="B742" i="65"/>
  <c r="B743" i="65"/>
  <c r="B744" i="65"/>
  <c r="B745" i="65"/>
  <c r="B746" i="65"/>
  <c r="B747" i="65"/>
  <c r="B748" i="65"/>
  <c r="B749" i="65"/>
  <c r="B750" i="65"/>
  <c r="B751" i="65"/>
  <c r="B752" i="65"/>
  <c r="D752" i="65"/>
  <c r="B753" i="65"/>
  <c r="D753" i="65"/>
  <c r="B754" i="65"/>
  <c r="B755" i="65"/>
  <c r="B756" i="65"/>
  <c r="B757" i="65"/>
  <c r="B758" i="65"/>
  <c r="B771" i="65"/>
  <c r="B772" i="65"/>
  <c r="B773" i="65"/>
  <c r="B774" i="65"/>
  <c r="B776" i="65"/>
  <c r="B777" i="65"/>
  <c r="B778" i="65"/>
  <c r="B779" i="65"/>
  <c r="B780" i="65"/>
  <c r="B782" i="65"/>
  <c r="B783" i="65"/>
  <c r="B784" i="65"/>
  <c r="B785" i="65"/>
  <c r="B787" i="65"/>
  <c r="B786" i="65"/>
  <c r="B788" i="65"/>
  <c r="B789" i="65"/>
  <c r="B791" i="65"/>
  <c r="D791" i="65"/>
  <c r="B792" i="65"/>
  <c r="D792" i="65"/>
  <c r="B793" i="65"/>
  <c r="D793" i="65"/>
  <c r="B794" i="65"/>
  <c r="D794" i="65"/>
  <c r="B795" i="65"/>
  <c r="D795" i="65"/>
  <c r="B796" i="65"/>
  <c r="D796" i="65"/>
  <c r="B797" i="65"/>
  <c r="B798" i="65"/>
  <c r="B799" i="65"/>
  <c r="B800" i="65"/>
  <c r="B801" i="65"/>
  <c r="B802" i="65"/>
  <c r="B803" i="65"/>
  <c r="B804" i="65"/>
  <c r="D804" i="65"/>
  <c r="B805" i="65"/>
  <c r="D805" i="65"/>
  <c r="B806" i="65"/>
  <c r="D806" i="65"/>
  <c r="B807" i="65"/>
  <c r="D807" i="65"/>
  <c r="B808" i="65"/>
  <c r="D808" i="65"/>
  <c r="B809" i="65"/>
  <c r="B810" i="65"/>
  <c r="B818" i="65"/>
  <c r="B819" i="65"/>
  <c r="B820" i="65"/>
  <c r="B821" i="65"/>
  <c r="B822" i="65"/>
  <c r="B823" i="65"/>
  <c r="B824" i="65"/>
  <c r="B825" i="65"/>
  <c r="B826" i="65"/>
  <c r="B827" i="65"/>
  <c r="B828" i="65"/>
  <c r="B829" i="65"/>
  <c r="B834" i="65"/>
  <c r="B835" i="65"/>
  <c r="B836" i="65"/>
  <c r="B837" i="65"/>
  <c r="B838" i="65"/>
  <c r="B839" i="65"/>
  <c r="B840" i="65"/>
  <c r="B841" i="65"/>
  <c r="B842" i="65"/>
  <c r="B843" i="65"/>
  <c r="B844" i="65"/>
  <c r="B845" i="65"/>
  <c r="B849" i="65"/>
  <c r="B850" i="65"/>
  <c r="B851" i="65"/>
  <c r="B852" i="65"/>
  <c r="B853" i="65"/>
  <c r="B854" i="65"/>
  <c r="B856" i="65"/>
  <c r="B857" i="65"/>
  <c r="B859" i="65"/>
  <c r="B860" i="65"/>
  <c r="B861" i="65"/>
  <c r="B862" i="65"/>
  <c r="B863" i="65"/>
  <c r="B886" i="65"/>
  <c r="B887" i="65"/>
  <c r="B888" i="65"/>
  <c r="B890" i="65"/>
  <c r="B891" i="65"/>
  <c r="B893" i="65"/>
  <c r="B894" i="65"/>
  <c r="B895" i="65"/>
  <c r="B896" i="65"/>
  <c r="B897" i="65"/>
  <c r="B898" i="65"/>
  <c r="B899" i="65"/>
  <c r="B900" i="65"/>
  <c r="B901" i="65"/>
  <c r="B902" i="65"/>
  <c r="B903" i="65"/>
  <c r="B904" i="65"/>
  <c r="B905" i="65"/>
  <c r="B906" i="65"/>
  <c r="B928" i="65"/>
  <c r="B929" i="65"/>
  <c r="B930" i="65"/>
  <c r="B931" i="65"/>
  <c r="B932" i="65"/>
  <c r="B933" i="65"/>
  <c r="B934" i="65"/>
  <c r="B943" i="65"/>
  <c r="B1039" i="65"/>
  <c r="B1040" i="65"/>
  <c r="B1041" i="65"/>
  <c r="B1042" i="65"/>
  <c r="B1043" i="65"/>
  <c r="B1044" i="65"/>
  <c r="B1045" i="65"/>
  <c r="B1046" i="65"/>
  <c r="B1047" i="65"/>
  <c r="B1048" i="65"/>
  <c r="B1065" i="65"/>
  <c r="B1190" i="65"/>
  <c r="D11" i="64" l="1"/>
  <c r="C12" i="64" s="1"/>
  <c r="D12" i="64" s="1"/>
  <c r="C13" i="64" s="1"/>
  <c r="D13" i="64" s="1"/>
  <c r="C14" i="64" s="1"/>
  <c r="D14" i="64" s="1"/>
  <c r="C15" i="64" s="1"/>
  <c r="D15" i="64" s="1"/>
  <c r="C16" i="64" s="1"/>
  <c r="D16" i="64" s="1"/>
  <c r="C17" i="64" s="1"/>
  <c r="D17" i="64" s="1"/>
  <c r="C18" i="64" s="1"/>
  <c r="D18" i="64" s="1"/>
  <c r="C19" i="64" s="1"/>
  <c r="D19" i="64" s="1"/>
  <c r="C20" i="64" s="1"/>
  <c r="D20" i="64" s="1"/>
  <c r="C21" i="64" s="1"/>
  <c r="D21" i="64" s="1"/>
  <c r="C22" i="64" s="1"/>
  <c r="D22" i="64" s="1"/>
  <c r="C23" i="64" s="1"/>
  <c r="D23" i="64" s="1"/>
  <c r="C24" i="64" s="1"/>
  <c r="D24" i="64" s="1"/>
  <c r="C25" i="64" s="1"/>
  <c r="D25" i="64" s="1"/>
  <c r="C26" i="64" s="1"/>
  <c r="D26" i="64" s="1"/>
  <c r="C27" i="64" s="1"/>
  <c r="D27" i="64" s="1"/>
  <c r="C28" i="64" s="1"/>
  <c r="D28" i="64" s="1"/>
  <c r="C29" i="64" s="1"/>
  <c r="D29" i="64" s="1"/>
  <c r="C30" i="64" s="1"/>
  <c r="D30" i="64" s="1"/>
  <c r="C31" i="64" s="1"/>
  <c r="D31" i="64" s="1"/>
  <c r="C32" i="64" s="1"/>
  <c r="D32" i="64" s="1"/>
  <c r="C33" i="64" s="1"/>
  <c r="D33" i="64" s="1"/>
  <c r="C34" i="64" s="1"/>
  <c r="D34" i="64" s="1"/>
  <c r="C35" i="64" s="1"/>
  <c r="D35" i="64" s="1"/>
  <c r="C36" i="64" s="1"/>
  <c r="D36" i="64" s="1"/>
  <c r="C37" i="64" s="1"/>
  <c r="D37" i="64" s="1"/>
  <c r="C38" i="64" s="1"/>
  <c r="D38" i="64" s="1"/>
  <c r="C39" i="64" s="1"/>
  <c r="D39" i="64" s="1"/>
  <c r="C40" i="64" s="1"/>
  <c r="D40" i="64" s="1"/>
  <c r="C41" i="64" s="1"/>
  <c r="D41" i="64" s="1"/>
  <c r="C42" i="64" s="1"/>
  <c r="D42" i="64" s="1"/>
  <c r="C43" i="64" s="1"/>
  <c r="D43" i="64" s="1"/>
  <c r="C44" i="64" s="1"/>
  <c r="D44" i="64" s="1"/>
  <c r="C45" i="64" s="1"/>
  <c r="D45" i="64" s="1"/>
  <c r="C46" i="64" s="1"/>
  <c r="D46" i="64" s="1"/>
  <c r="C47" i="64" s="1"/>
  <c r="D47" i="64" s="1"/>
  <c r="C48" i="64" s="1"/>
  <c r="D48" i="64" s="1"/>
  <c r="C49" i="64" s="1"/>
  <c r="D49" i="64" s="1"/>
  <c r="C50" i="64" s="1"/>
  <c r="D50" i="64" s="1"/>
  <c r="C51" i="64" s="1"/>
  <c r="D51" i="64" s="1"/>
  <c r="C52" i="64" s="1"/>
  <c r="D52" i="64" s="1"/>
  <c r="C53" i="64" s="1"/>
  <c r="D53" i="64" s="1"/>
  <c r="C54" i="64" s="1"/>
  <c r="D54" i="64" s="1"/>
</calcChain>
</file>

<file path=xl/comments1.xml><?xml version="1.0" encoding="utf-8"?>
<comments xmlns="http://schemas.openxmlformats.org/spreadsheetml/2006/main">
  <authors>
    <author>作者</author>
  </authors>
  <commentList>
    <comment ref="F25" authorId="0">
      <text>
        <r>
          <rPr>
            <b/>
            <sz val="9"/>
            <color indexed="81"/>
            <rFont val="Tahoma"/>
            <family val="2"/>
          </rPr>
          <t>0.25~0.375 inch</t>
        </r>
      </text>
    </comment>
    <comment ref="F26" authorId="0">
      <text>
        <r>
          <rPr>
            <b/>
            <sz val="9"/>
            <color indexed="81"/>
            <rFont val="Tahoma"/>
            <family val="2"/>
          </rPr>
          <t>0.75 inch</t>
        </r>
      </text>
    </comment>
    <comment ref="F27" authorId="0">
      <text>
        <r>
          <rPr>
            <b/>
            <sz val="9"/>
            <color indexed="81"/>
            <rFont val="Tahoma"/>
            <family val="2"/>
          </rPr>
          <t>0.5 inch</t>
        </r>
      </text>
    </comment>
  </commentList>
</comments>
</file>

<file path=xl/sharedStrings.xml><?xml version="1.0" encoding="utf-8"?>
<sst xmlns="http://schemas.openxmlformats.org/spreadsheetml/2006/main" count="2630" uniqueCount="2577">
  <si>
    <t>數量</t>
  </si>
  <si>
    <t>內容</t>
  </si>
  <si>
    <t>至</t>
  </si>
  <si>
    <t>箱號起</t>
  </si>
  <si>
    <t>名稱</t>
    <phoneticPr fontId="44" type="noConversion"/>
  </si>
  <si>
    <t>數量</t>
    <phoneticPr fontId="44" type="noConversion"/>
  </si>
  <si>
    <t>大號帶燈假監控半球</t>
    <phoneticPr fontId="44" type="noConversion"/>
  </si>
  <si>
    <t>復古圓形玻璃太陽眼鏡-金紅水銀</t>
    <phoneticPr fontId="44" type="noConversion"/>
  </si>
  <si>
    <t>復古圓形玻璃太陽眼鏡-銀灰</t>
    <phoneticPr fontId="44" type="noConversion"/>
  </si>
  <si>
    <t>復古圓形玻璃太陽眼鏡-金金水銀</t>
    <phoneticPr fontId="44" type="noConversion"/>
  </si>
  <si>
    <t>復古圓形玻璃太陽眼鏡-金灰</t>
    <phoneticPr fontId="44" type="noConversion"/>
  </si>
  <si>
    <t>復古圓形玻璃太陽眼鏡-金藍水銀</t>
    <phoneticPr fontId="44" type="noConversion"/>
  </si>
  <si>
    <t>3026蛤蟆玻璃太陽眼鏡-銀紅水銀</t>
    <phoneticPr fontId="44" type="noConversion"/>
  </si>
  <si>
    <t>3026蛤蟆玻璃太陽眼鏡-金五彩水銀</t>
    <phoneticPr fontId="44" type="noConversion"/>
  </si>
  <si>
    <t>3026蛤蟆玻璃太陽眼鏡-金金水銀</t>
    <phoneticPr fontId="44" type="noConversion"/>
  </si>
  <si>
    <t>3026蛤蟆玻璃太陽眼鏡-金灰</t>
    <phoneticPr fontId="44" type="noConversion"/>
  </si>
  <si>
    <t>3026蛤蟆玻璃太陽眼鏡-金芭比粉</t>
    <phoneticPr fontId="44" type="noConversion"/>
  </si>
  <si>
    <t>3026蛤蟆玻璃太陽眼鏡-金藍水銀</t>
    <phoneticPr fontId="44" type="noConversion"/>
  </si>
  <si>
    <t>3026蛤蟆玻璃太陽眼鏡-銀灰</t>
    <phoneticPr fontId="44" type="noConversion"/>
  </si>
  <si>
    <t>3026蛤蟆玻璃太陽眼鏡-銀藍水銀</t>
    <phoneticPr fontId="44" type="noConversion"/>
  </si>
  <si>
    <t>3026蛤蟆玻璃太陽眼鏡-銀五彩水銀</t>
    <phoneticPr fontId="44" type="noConversion"/>
  </si>
  <si>
    <t>3026蛤蟆玻璃太陽眼鏡-銀芭比粉</t>
    <phoneticPr fontId="44" type="noConversion"/>
  </si>
  <si>
    <t>希爾頓大框太陽眼鏡-亮黑五彩</t>
    <phoneticPr fontId="44" type="noConversion"/>
  </si>
  <si>
    <t>希爾頓大框太陽眼鏡-亮黑綠</t>
    <phoneticPr fontId="44" type="noConversion"/>
  </si>
  <si>
    <t>希爾頓大框太陽眼鏡-亮黑灰</t>
    <phoneticPr fontId="44" type="noConversion"/>
  </si>
  <si>
    <t>希爾頓大框太陽眼鏡-亮黑金水銀</t>
    <phoneticPr fontId="44" type="noConversion"/>
  </si>
  <si>
    <t>戀愛先生太陽眼鏡-亮黑五彩</t>
    <phoneticPr fontId="44" type="noConversion"/>
  </si>
  <si>
    <t>戀愛先生太陽眼鏡-亮黑紅水銀</t>
    <phoneticPr fontId="44" type="noConversion"/>
  </si>
  <si>
    <t>戀愛先生太陽眼鏡-亮黑灰</t>
    <phoneticPr fontId="44" type="noConversion"/>
  </si>
  <si>
    <t>HD防護太陽眼鏡-亮黑灰</t>
    <phoneticPr fontId="44" type="noConversion"/>
  </si>
  <si>
    <t>HD防護太陽眼鏡-亮黑黃</t>
    <phoneticPr fontId="44" type="noConversion"/>
  </si>
  <si>
    <t>心型框太陽眼鏡-紫灰</t>
    <phoneticPr fontId="44" type="noConversion"/>
  </si>
  <si>
    <t>3150防護太陽眼鏡-砂黑白</t>
    <phoneticPr fontId="44" type="noConversion"/>
  </si>
  <si>
    <t>3150防護太陽眼鏡-藍灰</t>
    <phoneticPr fontId="44" type="noConversion"/>
  </si>
  <si>
    <t>3150防護太陽眼鏡-砂黑黃</t>
    <phoneticPr fontId="44" type="noConversion"/>
  </si>
  <si>
    <t>3150防護太陽眼鏡-砂黑灰</t>
    <phoneticPr fontId="44" type="noConversion"/>
  </si>
  <si>
    <t>三角型框太陽眼鏡-無框黑</t>
    <phoneticPr fontId="44" type="noConversion"/>
  </si>
  <si>
    <t>三角型框太陽眼鏡-無框茶</t>
    <phoneticPr fontId="44" type="noConversion"/>
  </si>
  <si>
    <t>三角型框太陽眼鏡-無框姚粉</t>
    <phoneticPr fontId="44" type="noConversion"/>
  </si>
  <si>
    <t>復古圓形玻璃太陽眼鏡-金五彩</t>
    <phoneticPr fontId="44" type="noConversion"/>
  </si>
  <si>
    <t>心型無框太陽眼鏡-黑</t>
    <phoneticPr fontId="44" type="noConversion"/>
  </si>
  <si>
    <t>心型無框太陽眼鏡-紅</t>
    <phoneticPr fontId="44" type="noConversion"/>
  </si>
  <si>
    <t>心型無框太陽眼鏡-紫</t>
    <phoneticPr fontId="44" type="noConversion"/>
  </si>
  <si>
    <t>LED眼鏡老花+100度</t>
  </si>
  <si>
    <t>LED眼鏡老花+150度</t>
  </si>
  <si>
    <t>LED眼鏡老花+200度</t>
  </si>
  <si>
    <t>LED眼鏡老花+250度</t>
  </si>
  <si>
    <t>LED眼鏡老花+300度</t>
  </si>
  <si>
    <t>LED眼鏡老花+350度</t>
  </si>
  <si>
    <t>LED眼鏡老花+400度</t>
  </si>
  <si>
    <t>LED眼鏡平光白片</t>
    <phoneticPr fontId="44" type="noConversion"/>
  </si>
  <si>
    <t>7003半框眼鏡老花+100度</t>
  </si>
  <si>
    <t>7003半框眼鏡老花+150度</t>
  </si>
  <si>
    <t>7003半框眼鏡老花+200度</t>
  </si>
  <si>
    <t>7003半框眼鏡老花+250度</t>
  </si>
  <si>
    <t>7003半框眼鏡老花+300度</t>
  </si>
  <si>
    <t>7003半框眼鏡老花+350度</t>
  </si>
  <si>
    <t>金框眼鏡老花+100度</t>
    <phoneticPr fontId="44" type="noConversion"/>
  </si>
  <si>
    <t>金框眼鏡老花+150度</t>
    <phoneticPr fontId="44" type="noConversion"/>
  </si>
  <si>
    <t>金框眼鏡老花+200度</t>
    <phoneticPr fontId="44" type="noConversion"/>
  </si>
  <si>
    <t>金框眼鏡老花+250度</t>
    <phoneticPr fontId="44" type="noConversion"/>
  </si>
  <si>
    <t>金框眼鏡老花+300度</t>
    <phoneticPr fontId="44" type="noConversion"/>
  </si>
  <si>
    <t>金框眼鏡老花+350度</t>
    <phoneticPr fontId="44" type="noConversion"/>
  </si>
  <si>
    <t>金框眼鏡老花+400度</t>
    <phoneticPr fontId="44" type="noConversion"/>
  </si>
  <si>
    <t>銀框眼鏡老花+150度</t>
  </si>
  <si>
    <t>銀框眼鏡老花+200度</t>
  </si>
  <si>
    <t>銀框眼鏡老花+250度</t>
  </si>
  <si>
    <t>銀框眼鏡老花+300度</t>
  </si>
  <si>
    <t>銀框眼鏡老花+350度</t>
  </si>
  <si>
    <t>銀框眼鏡老花+400度</t>
  </si>
  <si>
    <t>銀框眼鏡老花+100度</t>
  </si>
  <si>
    <t>1.5V*2無電池門磁簧YL-333</t>
    <phoneticPr fontId="44" type="noConversion"/>
  </si>
  <si>
    <t>貓眼大框太陽眼鏡-彩框灰片</t>
    <phoneticPr fontId="44" type="noConversion"/>
  </si>
  <si>
    <t>貓眼大框太陽眼鏡-酒紅灰片</t>
    <phoneticPr fontId="44" type="noConversion"/>
  </si>
  <si>
    <t>貓眼大框太陽眼鏡-白框灰片</t>
    <phoneticPr fontId="44" type="noConversion"/>
  </si>
  <si>
    <t>貓眼大框太陽眼鏡-黃豹紋茶片</t>
    <phoneticPr fontId="44" type="noConversion"/>
  </si>
  <si>
    <t>809遠近無框眼鏡老花+150度</t>
  </si>
  <si>
    <t>809遠近無框眼鏡老花+200度</t>
  </si>
  <si>
    <t>809遠近無框眼鏡老花+250度</t>
  </si>
  <si>
    <t>809遠近無框眼鏡老花+300度</t>
  </si>
  <si>
    <t>809遠近無框眼鏡老花+350度</t>
  </si>
  <si>
    <t>809遠近無框眼鏡老花+400度</t>
  </si>
  <si>
    <t>貓眼薄片無框太陽眼鏡-茶</t>
    <phoneticPr fontId="44" type="noConversion"/>
  </si>
  <si>
    <t>貓眼薄片無框太陽眼鏡-漸變茶</t>
    <phoneticPr fontId="44" type="noConversion"/>
  </si>
  <si>
    <t>貓眼薄片無框太陽眼鏡-灰</t>
    <phoneticPr fontId="44" type="noConversion"/>
  </si>
  <si>
    <t>貓眼薄片無框太陽眼鏡-檸檬</t>
    <phoneticPr fontId="44" type="noConversion"/>
  </si>
  <si>
    <t>心型框太陽眼鏡-大紅灰</t>
    <phoneticPr fontId="44" type="noConversion"/>
  </si>
  <si>
    <t>馬賽克太陽眼鏡-亮黑黑</t>
    <phoneticPr fontId="44" type="noConversion"/>
  </si>
  <si>
    <t>馬賽克太陽眼鏡-無框黑</t>
    <phoneticPr fontId="44" type="noConversion"/>
  </si>
  <si>
    <t>馬賽克太陽眼鏡-無框藍</t>
    <phoneticPr fontId="44" type="noConversion"/>
  </si>
  <si>
    <t>花藝膠帶12mm*27m-301深綠</t>
    <phoneticPr fontId="44" type="noConversion"/>
  </si>
  <si>
    <t>花藝膠帶12mm*27m-319深草綠</t>
    <phoneticPr fontId="44" type="noConversion"/>
  </si>
  <si>
    <t>花藝膠帶12mm*27m-317紫</t>
    <phoneticPr fontId="44" type="noConversion"/>
  </si>
  <si>
    <t>花藝膠帶12mm*27m-322紅咖</t>
    <phoneticPr fontId="44" type="noConversion"/>
  </si>
  <si>
    <t>花藝膠帶12mm*27m-316橙</t>
    <phoneticPr fontId="44" type="noConversion"/>
  </si>
  <si>
    <t>花藝膠帶12mm*27m-101墨綠</t>
    <phoneticPr fontId="44" type="noConversion"/>
  </si>
  <si>
    <t>花藝膠帶12mm*27m-325青果綠</t>
    <phoneticPr fontId="44" type="noConversion"/>
  </si>
  <si>
    <t>花藝膠帶12mm*27m-306中綠</t>
    <phoneticPr fontId="44" type="noConversion"/>
  </si>
  <si>
    <t>花藝膠帶12mm*27m-308草綠</t>
    <phoneticPr fontId="44" type="noConversion"/>
  </si>
  <si>
    <t>花藝膠帶12mm*27m-303咖啡</t>
    <phoneticPr fontId="44" type="noConversion"/>
  </si>
  <si>
    <t>花藝膠帶12mm*27m-323橄欖綠</t>
    <phoneticPr fontId="44" type="noConversion"/>
  </si>
  <si>
    <t>花藝膠帶12mm*27m-318藍</t>
    <phoneticPr fontId="44" type="noConversion"/>
  </si>
  <si>
    <t>花藝膠帶12mm*27m-321淺綠</t>
    <phoneticPr fontId="44" type="noConversion"/>
  </si>
  <si>
    <t>花藝膠帶12mm*27m-315紅</t>
    <phoneticPr fontId="44" type="noConversion"/>
  </si>
  <si>
    <t>花藝膠帶12mm*27m-305深咖</t>
    <phoneticPr fontId="44" type="noConversion"/>
  </si>
  <si>
    <t>花藝膠帶12mm*27m-312黃</t>
    <phoneticPr fontId="44" type="noConversion"/>
  </si>
  <si>
    <t>花藝膠帶12mm*27m-302白</t>
    <phoneticPr fontId="44" type="noConversion"/>
  </si>
  <si>
    <t>生料帶17mm*20m*0.1mm</t>
    <phoneticPr fontId="44" type="noConversion"/>
  </si>
  <si>
    <t>生料帶14mm*7m*0.075mm</t>
    <phoneticPr fontId="44" type="noConversion"/>
  </si>
  <si>
    <t>嫁接膜20mm*100m-綠</t>
    <phoneticPr fontId="44" type="noConversion"/>
  </si>
  <si>
    <t>嫁接膜20mm*100m-透明</t>
    <phoneticPr fontId="44" type="noConversion"/>
  </si>
  <si>
    <t>嫁接膜30mm*100m-綠</t>
    <phoneticPr fontId="44" type="noConversion"/>
  </si>
  <si>
    <t>嫁接膜30mm*100m-透明</t>
    <phoneticPr fontId="44" type="noConversion"/>
  </si>
  <si>
    <t>彈性繃帶25mm*4.5m-膚色</t>
  </si>
  <si>
    <t>彈性繃帶25mm*4.5m-黑色</t>
  </si>
  <si>
    <t>彈性繃帶25mm*4.5m-白色</t>
  </si>
  <si>
    <t>彈性繃帶25mm*4.5m-紅色</t>
  </si>
  <si>
    <t>彈性繃帶25mm*4.5m-橙色</t>
  </si>
  <si>
    <t>彈性繃帶25mm*4.5m-紫色</t>
  </si>
  <si>
    <t>彈性繃帶25mm*4.5m-深藍色</t>
  </si>
  <si>
    <t>彈性繃帶25mm*4.5m-淺藍色</t>
  </si>
  <si>
    <t>彈性繃帶25mm*4.5m-黃色</t>
  </si>
  <si>
    <t>彈性繃帶25mm*4.5m-深綠色</t>
  </si>
  <si>
    <t>彈性繃帶25mm*4.5m-淺綠色</t>
  </si>
  <si>
    <t>彈性繃帶25mm*4.5m-螢光綠色</t>
    <phoneticPr fontId="44" type="noConversion"/>
  </si>
  <si>
    <t>彈性繃帶25mm*4.5m-草綠色</t>
    <phoneticPr fontId="44" type="noConversion"/>
  </si>
  <si>
    <t>彈性繃帶25mm*4.5m-新膚色</t>
    <phoneticPr fontId="44" type="noConversion"/>
  </si>
  <si>
    <t>彈性繃帶25mm*4.5m-螢光橙色</t>
    <phoneticPr fontId="44" type="noConversion"/>
  </si>
  <si>
    <t>彈性繃帶50mm*4.5m-黑色</t>
  </si>
  <si>
    <t>彈性繃帶50mm*4.5m-白色</t>
  </si>
  <si>
    <t>彈性繃帶50mm*4.5m-紅色</t>
  </si>
  <si>
    <t>彈性繃帶50mm*4.5m-橙色</t>
  </si>
  <si>
    <t>彈性繃帶50mm*4.5m-紫色</t>
  </si>
  <si>
    <t>彈性繃帶50mm*4.5m-深藍色</t>
  </si>
  <si>
    <t>彈性繃帶50mm*4.5m-淺藍色</t>
  </si>
  <si>
    <t>彈性繃帶50mm*4.5m-黃色</t>
  </si>
  <si>
    <t>彈性繃帶50mm*4.5m-深綠色</t>
  </si>
  <si>
    <t>彈性繃帶50mm*4.5m-淺綠色</t>
  </si>
  <si>
    <t>彈性繃帶50mm*4.5m-草綠色</t>
  </si>
  <si>
    <t>彈性繃帶50mm*4.5m-螢光綠色</t>
  </si>
  <si>
    <t>彈性繃帶50mm*4.5m-螢光橙色</t>
  </si>
  <si>
    <t>彈性繃帶25mm*4.5m-藍色</t>
    <phoneticPr fontId="44" type="noConversion"/>
  </si>
  <si>
    <t>彈性繃帶50mm*4.5m-膚色</t>
    <phoneticPr fontId="44" type="noConversion"/>
  </si>
  <si>
    <t>彈性繃帶50mm*4.5m-藍色</t>
    <phoneticPr fontId="44" type="noConversion"/>
  </si>
  <si>
    <t>球拍把手膠帶25mm*110cm-黑</t>
    <phoneticPr fontId="44" type="noConversion"/>
  </si>
  <si>
    <t>球拍把手膠帶25mm*110cm-藍</t>
    <phoneticPr fontId="44" type="noConversion"/>
  </si>
  <si>
    <t>球拍把手膠帶25mm*110cm-紅</t>
    <phoneticPr fontId="44" type="noConversion"/>
  </si>
  <si>
    <t>球拍把手膠帶25mm*110cm-紫</t>
    <phoneticPr fontId="44" type="noConversion"/>
  </si>
  <si>
    <t>球拍把手膠帶25mm*110cm-黃</t>
    <phoneticPr fontId="44" type="noConversion"/>
  </si>
  <si>
    <t>夜光膠帶10mm*1m-綠</t>
    <phoneticPr fontId="44" type="noConversion"/>
  </si>
  <si>
    <t>夜光膠帶10mm*1m-橙</t>
    <phoneticPr fontId="44" type="noConversion"/>
  </si>
  <si>
    <t>夜光膠帶10mm*1m-N藍</t>
    <phoneticPr fontId="44" type="noConversion"/>
  </si>
  <si>
    <t>夜光膠帶10mm*1m-藍綠</t>
    <phoneticPr fontId="44" type="noConversion"/>
  </si>
  <si>
    <t>夜光膠帶20mm*1m-綠</t>
  </si>
  <si>
    <t>夜光膠帶20mm*1m-藍綠</t>
  </si>
  <si>
    <t>夜光膠帶20mm*1m-橙</t>
  </si>
  <si>
    <t>反光晶格膠帶50mm*3m-白</t>
  </si>
  <si>
    <t>反光晶格膠帶50mm*3m-紅</t>
  </si>
  <si>
    <t>反光晶格膠帶50mm*3m-橙</t>
  </si>
  <si>
    <t>反光晶格膠帶50mm*3m-黃</t>
  </si>
  <si>
    <t>反光晶格膠帶50mm*3m-螢光綠</t>
  </si>
  <si>
    <t>反光晶格膠帶50mm*3m-白底紅箭頭</t>
  </si>
  <si>
    <t>反光晶格膠帶50mm*3m-白底藍箭頭</t>
  </si>
  <si>
    <t>反光晶格膠帶50mm*3m-黃底紅箭頭</t>
  </si>
  <si>
    <t>反光晶格膠帶50mm*3m-螢光綠底黑箭頭</t>
  </si>
  <si>
    <t>反光晶格膠帶50mm*3m-螢光綠底紅箭頭</t>
  </si>
  <si>
    <t>車用透明壓克力雙面膠帶2mm*3m</t>
  </si>
  <si>
    <t>車用透明壓克力雙面膠帶6mm*3m</t>
  </si>
  <si>
    <t>車用透明壓克力雙面膠帶12mm*3m</t>
  </si>
  <si>
    <t>車用透明壓克力雙面膠帶20mm*3m</t>
  </si>
  <si>
    <t>車用透明壓克力雙面膠帶25mm*3m</t>
  </si>
  <si>
    <t>單重g</t>
    <phoneticPr fontId="44" type="noConversion"/>
  </si>
  <si>
    <t>水龍頭掛袋-咖啡#C062K</t>
    <phoneticPr fontId="44" type="noConversion"/>
  </si>
  <si>
    <t>水龍頭置物架掛桿套-粉色#C09K6</t>
    <phoneticPr fontId="44" type="noConversion"/>
  </si>
  <si>
    <t>水龍頭水口-短喇叭粉色#C08S2</t>
    <phoneticPr fontId="44" type="noConversion"/>
  </si>
  <si>
    <t>馬賽克太陽眼鏡-無框粉色</t>
  </si>
  <si>
    <t>心型框太陽眼鏡-粉色灰</t>
  </si>
  <si>
    <t>LED閃光百葉窗眼鏡-粉色</t>
  </si>
  <si>
    <t>貓眼薄片無框太陽眼鏡-粉色</t>
  </si>
  <si>
    <t>花藝膠帶12mm*27m-302粉色</t>
  </si>
  <si>
    <t>肌肉貼25mm*5m-粉色</t>
    <phoneticPr fontId="44" type="noConversion"/>
  </si>
  <si>
    <t>彈性繃帶25mm*4.5m-粉色</t>
    <phoneticPr fontId="44" type="noConversion"/>
  </si>
  <si>
    <t>彈性繃帶25mm*4.5m-螢光粉色</t>
    <phoneticPr fontId="44" type="noConversion"/>
  </si>
  <si>
    <t>彈性繃帶50mm*4.5m-粉色</t>
    <phoneticPr fontId="44" type="noConversion"/>
  </si>
  <si>
    <t>彈性繃帶50mm*4.5m-螢光粉色</t>
    <phoneticPr fontId="44" type="noConversion"/>
  </si>
  <si>
    <t>水龍頭掛袋-粉色#C05BH</t>
  </si>
  <si>
    <t>水龍頭水口-長喇叭粉色#C08RY</t>
    <phoneticPr fontId="44" type="noConversion"/>
  </si>
  <si>
    <t>水龍頭水口-長喇叭紫色#C08RX</t>
    <phoneticPr fontId="44" type="noConversion"/>
  </si>
  <si>
    <t>水龍頭水口-小風扇粉色#C07NP</t>
    <phoneticPr fontId="44" type="noConversion"/>
  </si>
  <si>
    <t>水龍頭水口-短喇叭紫色#C08S1</t>
    <phoneticPr fontId="44" type="noConversion"/>
  </si>
  <si>
    <t>自熔止漏水膠帶10cm*10cm-黑</t>
  </si>
  <si>
    <t>自熔止漏水膠帶10cm*10cm-白</t>
  </si>
  <si>
    <t>自熔止漏水膠帶10cm*10cm-透明</t>
  </si>
  <si>
    <t>氣球金邊彩帶16mm*12m-藍</t>
  </si>
  <si>
    <t>氣球金邊彩帶16mm*12m-粉</t>
  </si>
  <si>
    <t>氣球金邊彩帶16mm*12m-黃</t>
  </si>
  <si>
    <t>氣球金邊彩帶16mm*12m-紅</t>
  </si>
  <si>
    <t>氣球金邊彩帶16mm*12m-綠</t>
  </si>
  <si>
    <t>氣球金邊彩帶16mm*12m-紫</t>
  </si>
  <si>
    <t>氣球金邊彩帶16mm*12m-玫紅</t>
  </si>
  <si>
    <t>氣球金邊彩帶16mm*12m-橘</t>
    <phoneticPr fontId="44" type="noConversion"/>
  </si>
  <si>
    <t>氣球金邊彩帶16mm*12m-淺藍</t>
    <phoneticPr fontId="44" type="noConversion"/>
  </si>
  <si>
    <t>氣球金邊彩帶16mm*12m-淺紫</t>
    <phoneticPr fontId="44" type="noConversion"/>
  </si>
  <si>
    <t>4.2cm*50m透明封箱膠</t>
    <phoneticPr fontId="44" type="noConversion"/>
  </si>
  <si>
    <t>LED閃光百葉窗眼鏡-藍</t>
    <phoneticPr fontId="44" type="noConversion"/>
  </si>
  <si>
    <t>LED閃光百葉窗眼鏡-綠</t>
    <phoneticPr fontId="44" type="noConversion"/>
  </si>
  <si>
    <t>LED閃光百葉窗眼鏡-紅</t>
    <phoneticPr fontId="44" type="noConversion"/>
  </si>
  <si>
    <t>九頭鳥電器膠帶18mm*10m-黑</t>
    <phoneticPr fontId="44" type="noConversion"/>
  </si>
  <si>
    <t>九頭鳥電器膠帶18mm*10m-白</t>
    <phoneticPr fontId="44" type="noConversion"/>
  </si>
  <si>
    <t>九頭鳥電器膠帶18mm*10m-紅</t>
    <phoneticPr fontId="44" type="noConversion"/>
  </si>
  <si>
    <t>九頭鳥電器膠帶18mm*10m-黃</t>
    <phoneticPr fontId="44" type="noConversion"/>
  </si>
  <si>
    <t>九頭鳥電器膠帶18mm*10m-藍</t>
    <phoneticPr fontId="44" type="noConversion"/>
  </si>
  <si>
    <t>九頭鳥電器膠帶18mm*10m-綠</t>
    <phoneticPr fontId="44" type="noConversion"/>
  </si>
  <si>
    <t>九頭鳥電器膠帶18mm*10m-黃綠</t>
    <phoneticPr fontId="44" type="noConversion"/>
  </si>
  <si>
    <t>九頭鳥電器膠帶18mm*10m-透明</t>
    <phoneticPr fontId="44" type="noConversion"/>
  </si>
  <si>
    <t>九頭鳥電器膠帶18mm*20m-黑</t>
    <phoneticPr fontId="44" type="noConversion"/>
  </si>
  <si>
    <t>九頭鳥電器膠帶18mm*20m-白</t>
    <phoneticPr fontId="44" type="noConversion"/>
  </si>
  <si>
    <t>九頭鳥電器膠帶18mm*20m-紅</t>
    <phoneticPr fontId="44" type="noConversion"/>
  </si>
  <si>
    <t>九頭鳥電器膠帶18mm*20m-黃</t>
    <phoneticPr fontId="44" type="noConversion"/>
  </si>
  <si>
    <t>九頭鳥電器膠帶18mm*20m-藍</t>
    <phoneticPr fontId="44" type="noConversion"/>
  </si>
  <si>
    <t>九頭鳥電器膠帶18mm*20m-綠</t>
    <phoneticPr fontId="44" type="noConversion"/>
  </si>
  <si>
    <t>九頭鳥電器膠帶18mm*20m-黃綠</t>
    <phoneticPr fontId="44" type="noConversion"/>
  </si>
  <si>
    <t>絨布膠帶9mm*15m</t>
    <phoneticPr fontId="44" type="noConversion"/>
  </si>
  <si>
    <t>絨布膠帶19mm*15m</t>
    <phoneticPr fontId="44" type="noConversion"/>
  </si>
  <si>
    <t>邦特鋁箔膠帶50mm*17m</t>
    <phoneticPr fontId="44" type="noConversion"/>
  </si>
  <si>
    <t>邦特鋁箔膠帶50mm*25m</t>
    <phoneticPr fontId="44" type="noConversion"/>
  </si>
  <si>
    <t>肌肉貼25mm*5m-膚色</t>
    <phoneticPr fontId="44" type="noConversion"/>
  </si>
  <si>
    <t>肌肉貼25mm*5m-黑色</t>
    <phoneticPr fontId="44" type="noConversion"/>
  </si>
  <si>
    <t>肌肉貼25mm*5m-白色</t>
    <phoneticPr fontId="44" type="noConversion"/>
  </si>
  <si>
    <t>肌肉貼25mm*5m-紅色</t>
    <phoneticPr fontId="44" type="noConversion"/>
  </si>
  <si>
    <t>肌肉貼25mm*5m-橙色</t>
    <phoneticPr fontId="44" type="noConversion"/>
  </si>
  <si>
    <t>肌肉貼25mm*5m-紫色</t>
    <phoneticPr fontId="44" type="noConversion"/>
  </si>
  <si>
    <t>肌肉貼25mm*5m-深藍色</t>
    <phoneticPr fontId="44" type="noConversion"/>
  </si>
  <si>
    <t>肌肉貼25mm*5m-淺藍色</t>
    <phoneticPr fontId="44" type="noConversion"/>
  </si>
  <si>
    <t>肌肉貼25mm*5m-黃色</t>
    <phoneticPr fontId="44" type="noConversion"/>
  </si>
  <si>
    <t>肌肉貼25mm*5m-深綠色</t>
    <phoneticPr fontId="44" type="noConversion"/>
  </si>
  <si>
    <t>肌肉貼25mm*5m-淺綠色</t>
    <phoneticPr fontId="44" type="noConversion"/>
  </si>
  <si>
    <t>PET高溫膠帶3mm*33m</t>
    <phoneticPr fontId="44" type="noConversion"/>
  </si>
  <si>
    <t>PET高溫膠帶6mm*33m</t>
    <phoneticPr fontId="44" type="noConversion"/>
  </si>
  <si>
    <t>PET高溫膠帶10mm*33m</t>
    <phoneticPr fontId="44" type="noConversion"/>
  </si>
  <si>
    <t>PET高溫膠帶12mm*33m</t>
    <phoneticPr fontId="44" type="noConversion"/>
  </si>
  <si>
    <t>單導銅箔膠帶3mm*50m</t>
    <phoneticPr fontId="44" type="noConversion"/>
  </si>
  <si>
    <t>單導銅箔膠帶6mm*20m</t>
    <phoneticPr fontId="44" type="noConversion"/>
  </si>
  <si>
    <t>單導銅箔膠帶20mm*4m</t>
    <phoneticPr fontId="44" type="noConversion"/>
  </si>
  <si>
    <t>單導銅箔膠帶50mm*2m</t>
    <phoneticPr fontId="44" type="noConversion"/>
  </si>
  <si>
    <t>雙導銅箔膠帶3mm*20m</t>
    <phoneticPr fontId="44" type="noConversion"/>
  </si>
  <si>
    <t>雙導銅箔膠帶6mm*20m</t>
    <phoneticPr fontId="44" type="noConversion"/>
  </si>
  <si>
    <t>反光晶格膠帶50mm*1m-白</t>
    <phoneticPr fontId="44" type="noConversion"/>
  </si>
  <si>
    <t>反光晶格膠帶50mm*1m-紅</t>
    <phoneticPr fontId="44" type="noConversion"/>
  </si>
  <si>
    <t>反光晶格膠帶50mm*1m-橙</t>
    <phoneticPr fontId="44" type="noConversion"/>
  </si>
  <si>
    <t>反光晶格膠帶50mm*1m-黃</t>
    <phoneticPr fontId="44" type="noConversion"/>
  </si>
  <si>
    <t>反光晶格膠帶50mm*1m-螢光綠</t>
    <phoneticPr fontId="44" type="noConversion"/>
  </si>
  <si>
    <t>反光晶格膠帶50mm*1m-白底紅箭頭</t>
    <phoneticPr fontId="44" type="noConversion"/>
  </si>
  <si>
    <t>反光晶格膠帶50mm*1m-白底藍箭頭</t>
    <phoneticPr fontId="44" type="noConversion"/>
  </si>
  <si>
    <t>反光晶格膠帶50mm*1m-黃底紅箭頭</t>
    <phoneticPr fontId="44" type="noConversion"/>
  </si>
  <si>
    <t>反光晶格膠帶50mm*1m-螢光綠底黑箭頭</t>
    <phoneticPr fontId="44" type="noConversion"/>
  </si>
  <si>
    <t>反光晶格膠帶50mm*1m-螢光綠底紅箭頭</t>
    <phoneticPr fontId="44" type="noConversion"/>
  </si>
  <si>
    <t>警告安全膠帶48mm*18m-黃黑</t>
    <phoneticPr fontId="44" type="noConversion"/>
  </si>
  <si>
    <t>警告安全膠帶48mm*18m-白綠</t>
    <phoneticPr fontId="44" type="noConversion"/>
  </si>
  <si>
    <t>警告安全膠帶48mm*18m-白紅</t>
    <phoneticPr fontId="44" type="noConversion"/>
  </si>
  <si>
    <t>警告安全膠帶48mm*18m-黃</t>
    <phoneticPr fontId="44" type="noConversion"/>
  </si>
  <si>
    <t>警告安全膠帶48mm*18m-藍</t>
    <phoneticPr fontId="44" type="noConversion"/>
  </si>
  <si>
    <t>警告安全膠帶48mm*18m-綠</t>
    <phoneticPr fontId="44" type="noConversion"/>
  </si>
  <si>
    <t>警告安全膠帶48mm*18m-紅</t>
    <phoneticPr fontId="44" type="noConversion"/>
  </si>
  <si>
    <t>警告安全膠帶48mm*18m-黑</t>
    <phoneticPr fontId="44" type="noConversion"/>
  </si>
  <si>
    <t>警告安全膠帶48mm*18m-白</t>
    <phoneticPr fontId="44" type="noConversion"/>
  </si>
  <si>
    <t>車用強力泡棉雙面膠帶2mm*3m</t>
    <phoneticPr fontId="44" type="noConversion"/>
  </si>
  <si>
    <t>車用強力泡棉雙面膠帶6mm*3m</t>
    <phoneticPr fontId="44" type="noConversion"/>
  </si>
  <si>
    <t>車用強力泡棉雙面膠帶12mm*3m</t>
    <phoneticPr fontId="44" type="noConversion"/>
  </si>
  <si>
    <t>車用強力泡棉雙面膠帶20mm*3m</t>
    <phoneticPr fontId="44" type="noConversion"/>
  </si>
  <si>
    <t>車用強力泡棉雙面膠帶25mm*3m</t>
    <phoneticPr fontId="44" type="noConversion"/>
  </si>
  <si>
    <t>車用強力泡棉雙面膠帶40mm*3m</t>
    <phoneticPr fontId="44" type="noConversion"/>
  </si>
  <si>
    <t>車用強力泡棉雙面膠帶50mm*3m</t>
    <phoneticPr fontId="44" type="noConversion"/>
  </si>
  <si>
    <t>納米魔術膠帶1mm*3cm*1m</t>
    <phoneticPr fontId="44" type="noConversion"/>
  </si>
  <si>
    <t>納米魔術膠帶1mm*3cm*3m</t>
    <phoneticPr fontId="44" type="noConversion"/>
  </si>
  <si>
    <t>納米魔術膠帶2mm*3cm*1m</t>
    <phoneticPr fontId="44" type="noConversion"/>
  </si>
  <si>
    <t>納米魔術膠帶1mm*2cm*5m</t>
    <phoneticPr fontId="44" type="noConversion"/>
  </si>
  <si>
    <t>自熔止漏水膠帶10cm*1.5m-黑</t>
    <phoneticPr fontId="44" type="noConversion"/>
  </si>
  <si>
    <t>自熔止漏水膠帶10cm*1.5m-白</t>
    <phoneticPr fontId="44" type="noConversion"/>
  </si>
  <si>
    <t>自熔止漏水膠帶10cm*1.5m-透明</t>
    <phoneticPr fontId="44" type="noConversion"/>
  </si>
  <si>
    <t>氣球圓點膠-100點</t>
    <phoneticPr fontId="44" type="noConversion"/>
  </si>
  <si>
    <t>氣球鏈5m-透明單孔</t>
    <phoneticPr fontId="44" type="noConversion"/>
  </si>
  <si>
    <t>氣球鏈5m-透明雙孔</t>
    <phoneticPr fontId="44" type="noConversion"/>
  </si>
  <si>
    <t>氣球鏈5m-馬卡龍粉</t>
    <phoneticPr fontId="44" type="noConversion"/>
  </si>
  <si>
    <t>氣球鏈5m-馬卡龍黃</t>
    <phoneticPr fontId="44" type="noConversion"/>
  </si>
  <si>
    <t>氣球鏈5m-馬卡龍橘</t>
    <phoneticPr fontId="44" type="noConversion"/>
  </si>
  <si>
    <t>氣球鏈15m-單孔</t>
    <phoneticPr fontId="44" type="noConversion"/>
  </si>
  <si>
    <t>氣球鏈15m-雙孔</t>
    <phoneticPr fontId="44" type="noConversion"/>
  </si>
  <si>
    <t>氣球鏈5m-六花式</t>
    <phoneticPr fontId="44" type="noConversion"/>
  </si>
  <si>
    <t>氣球彩帶15mm*30m-藍</t>
    <phoneticPr fontId="44" type="noConversion"/>
  </si>
  <si>
    <t>氣球彩帶15mm*30m-粉</t>
    <phoneticPr fontId="44" type="noConversion"/>
  </si>
  <si>
    <t>氣球彩帶15mm*30m-白</t>
    <phoneticPr fontId="44" type="noConversion"/>
  </si>
  <si>
    <t>氣球彩帶15mm*30m-黃</t>
    <phoneticPr fontId="44" type="noConversion"/>
  </si>
  <si>
    <t>氣球彩帶15mm*30m-紅</t>
    <phoneticPr fontId="44" type="noConversion"/>
  </si>
  <si>
    <t>氣球彩帶15mm*30m-綠</t>
    <phoneticPr fontId="44" type="noConversion"/>
  </si>
  <si>
    <t>氣球彩帶15mm*30m-紫</t>
    <phoneticPr fontId="44" type="noConversion"/>
  </si>
  <si>
    <t>氣球彩帶15mm*30m-玫紅</t>
    <phoneticPr fontId="44" type="noConversion"/>
  </si>
  <si>
    <t>4.5cm*70m-透明黃封箱膠</t>
    <phoneticPr fontId="44" type="noConversion"/>
  </si>
  <si>
    <t>雙面魔術貼10mm*2m-藍</t>
  </si>
  <si>
    <t>雙面魔術貼10mm*2m-黃</t>
  </si>
  <si>
    <t>雙面魔術貼10mm*2m-綠</t>
  </si>
  <si>
    <t>雙面魔術貼10mm*2m-紅</t>
  </si>
  <si>
    <t>雙面魔術貼20mm*2m-黑</t>
  </si>
  <si>
    <t>雙面魔術貼20mm*2m-藍</t>
  </si>
  <si>
    <t>雙面魔術貼20mm*2m-黃</t>
  </si>
  <si>
    <t>雙面魔術貼20mm*2m-綠</t>
  </si>
  <si>
    <t>雙面魔術貼20mm*2m-紅</t>
  </si>
  <si>
    <t>雙面魔術貼10mm*2m-黑</t>
    <phoneticPr fontId="44" type="noConversion"/>
  </si>
  <si>
    <t>T型雙面魔術貼12mm*150mm-黑</t>
  </si>
  <si>
    <t>T型雙面魔術貼12mm*150mm-藍</t>
  </si>
  <si>
    <t>T型雙面魔術貼12mm*150mm-黃</t>
  </si>
  <si>
    <t>T型雙面魔術貼12mm*150mm-綠</t>
  </si>
  <si>
    <t>T型雙面魔術貼12mm*150mm-紅</t>
  </si>
  <si>
    <t>T型雙面魔術貼12mm*200mm-黑</t>
  </si>
  <si>
    <t>T型雙面魔術貼12mm*200mm-藍</t>
  </si>
  <si>
    <t>T型雙面魔術貼12mm*200mm-黃</t>
  </si>
  <si>
    <t>T型雙面魔術貼12mm*200mm-綠</t>
  </si>
  <si>
    <t>T型雙面魔術貼12mm*200mm-紅</t>
  </si>
  <si>
    <t>熱縮管3mm-黑</t>
    <phoneticPr fontId="44" type="noConversion"/>
  </si>
  <si>
    <t>熱縮管14mm-黑</t>
    <phoneticPr fontId="44" type="noConversion"/>
  </si>
  <si>
    <t>熱縮管1mm-黑</t>
    <phoneticPr fontId="44" type="noConversion"/>
  </si>
  <si>
    <t>熱縮管2.5mm-黑</t>
    <phoneticPr fontId="44" type="noConversion"/>
  </si>
  <si>
    <t>熱縮管2mm-黑</t>
    <phoneticPr fontId="44" type="noConversion"/>
  </si>
  <si>
    <t>熱縮管3mm-紅</t>
    <phoneticPr fontId="44" type="noConversion"/>
  </si>
  <si>
    <t>熱縮管14mm-紅</t>
    <phoneticPr fontId="44" type="noConversion"/>
  </si>
  <si>
    <t>熱縮管7mm-紅</t>
    <phoneticPr fontId="44" type="noConversion"/>
  </si>
  <si>
    <t>熱縮管10mm-紅</t>
    <phoneticPr fontId="44" type="noConversion"/>
  </si>
  <si>
    <t>熱縮管5mm-紅</t>
    <phoneticPr fontId="44" type="noConversion"/>
  </si>
  <si>
    <t>熱縮管7mm-黑</t>
    <phoneticPr fontId="44" type="noConversion"/>
  </si>
  <si>
    <t>熱縮管5mm-黑</t>
    <phoneticPr fontId="44" type="noConversion"/>
  </si>
  <si>
    <t>熱縮管1.5mm-黑</t>
    <phoneticPr fontId="44" type="noConversion"/>
  </si>
  <si>
    <t>熱縮管10mm-黑</t>
    <phoneticPr fontId="44" type="noConversion"/>
  </si>
  <si>
    <t>801P3快速接線夾-紅</t>
    <phoneticPr fontId="44" type="noConversion"/>
  </si>
  <si>
    <t>802P3快速接線夾-藍</t>
    <phoneticPr fontId="44" type="noConversion"/>
  </si>
  <si>
    <t>805P3快速接線夾-黃</t>
    <phoneticPr fontId="44" type="noConversion"/>
  </si>
  <si>
    <t>T2T型接線夾1對-藍</t>
    <phoneticPr fontId="44" type="noConversion"/>
  </si>
  <si>
    <t>T1T型接線夾1對-紅</t>
    <phoneticPr fontId="44" type="noConversion"/>
  </si>
  <si>
    <t>T5T型接線夾1對-黃</t>
    <phoneticPr fontId="44" type="noConversion"/>
  </si>
  <si>
    <t>SC6-6銅鼻子端子</t>
    <phoneticPr fontId="44" type="noConversion"/>
  </si>
  <si>
    <t>SC6-8銅鼻子端子</t>
    <phoneticPr fontId="44" type="noConversion"/>
  </si>
  <si>
    <t>SC10-6銅鼻子端子</t>
    <phoneticPr fontId="44" type="noConversion"/>
  </si>
  <si>
    <t>SC10-8銅鼻子端子</t>
    <phoneticPr fontId="44" type="noConversion"/>
  </si>
  <si>
    <t>SC16-6銅鼻子端子</t>
    <phoneticPr fontId="44" type="noConversion"/>
  </si>
  <si>
    <t>SC16-8銅鼻子端子</t>
    <phoneticPr fontId="44" type="noConversion"/>
  </si>
  <si>
    <t>SC25-6銅鼻子端子</t>
    <phoneticPr fontId="44" type="noConversion"/>
  </si>
  <si>
    <t>SC25-8銅鼻子端子</t>
    <phoneticPr fontId="44" type="noConversion"/>
  </si>
  <si>
    <t>BV1.25PVC中間接頭-紅</t>
    <phoneticPr fontId="44" type="noConversion"/>
  </si>
  <si>
    <t>BV2PVC中間接頭-藍</t>
    <phoneticPr fontId="44" type="noConversion"/>
  </si>
  <si>
    <t>BV5PVC中間接頭-黃</t>
    <phoneticPr fontId="44" type="noConversion"/>
  </si>
  <si>
    <t>BHT1.25熱縮中間接頭-紅</t>
    <phoneticPr fontId="44" type="noConversion"/>
  </si>
  <si>
    <t>BHT0.5熱縮中間接頭-淺黃</t>
    <phoneticPr fontId="44" type="noConversion"/>
  </si>
  <si>
    <t>BHT2熱縮中間接頭-藍</t>
    <phoneticPr fontId="44" type="noConversion"/>
  </si>
  <si>
    <t>BHT5.5熱縮中間接頭-黃</t>
    <phoneticPr fontId="44" type="noConversion"/>
  </si>
  <si>
    <t>SST-S11焊錫中間接頭-白</t>
    <phoneticPr fontId="44" type="noConversion"/>
  </si>
  <si>
    <t>SST-S21焊錫中間接頭-紅</t>
    <phoneticPr fontId="44" type="noConversion"/>
  </si>
  <si>
    <t>SST-S31焊錫中間接頭-藍</t>
    <phoneticPr fontId="44" type="noConversion"/>
  </si>
  <si>
    <t>SST-S41焊錫中間接頭-黃</t>
    <phoneticPr fontId="44" type="noConversion"/>
  </si>
  <si>
    <t>MPD+FRD1.25-156PVC子彈型端子1對-紅</t>
    <phoneticPr fontId="44" type="noConversion"/>
  </si>
  <si>
    <t>MPD+FRD2-156PVC子彈型端子1對-藍</t>
    <phoneticPr fontId="44" type="noConversion"/>
  </si>
  <si>
    <t>MPD+FRD5.5-195PVC子彈型端子1對-黃</t>
    <phoneticPr fontId="44" type="noConversion"/>
  </si>
  <si>
    <t>CE-1尼龍壓線帽</t>
    <phoneticPr fontId="44" type="noConversion"/>
  </si>
  <si>
    <t>CE-2尼龍壓線帽</t>
    <phoneticPr fontId="44" type="noConversion"/>
  </si>
  <si>
    <t>CE-5尼龍壓線帽</t>
    <phoneticPr fontId="44" type="noConversion"/>
  </si>
  <si>
    <t>HMDD+FDFD1.25-250扁型熱縮端子1對-紅</t>
    <phoneticPr fontId="44" type="noConversion"/>
  </si>
  <si>
    <t>HMDD+FDFD2-250扁型熱縮端子1對-藍</t>
    <phoneticPr fontId="44" type="noConversion"/>
  </si>
  <si>
    <t>HMDD+FDFD5.5-250扁型熱縮端子1對-黃</t>
    <phoneticPr fontId="44" type="noConversion"/>
  </si>
  <si>
    <t>HMPD+HFRD1.25-156子彈型熱縮端子1對-紅</t>
    <phoneticPr fontId="44" type="noConversion"/>
  </si>
  <si>
    <t>HMPD+HFRD2-156子彈型熱縮端子1對-藍</t>
    <phoneticPr fontId="44" type="noConversion"/>
  </si>
  <si>
    <t>HMPD+HFRD5.5-195子彈型熱縮端子1對-黃</t>
    <phoneticPr fontId="44" type="noConversion"/>
  </si>
  <si>
    <t>809遠近無框眼鏡老花+100度</t>
    <phoneticPr fontId="44" type="noConversion"/>
  </si>
  <si>
    <t>貓眼小框太陽眼鏡-白灰片</t>
    <phoneticPr fontId="44" type="noConversion"/>
  </si>
  <si>
    <t>貓眼小框太陽眼鏡-黑灰片</t>
  </si>
  <si>
    <t>貓眼小框太陽眼鏡-紅灰片</t>
  </si>
  <si>
    <t>貓眼小框太陽眼鏡-茶灰片</t>
  </si>
  <si>
    <t>貓眼小框太陽眼鏡-白白片</t>
  </si>
  <si>
    <t>貓眼小框太陽眼鏡-黑白片</t>
  </si>
  <si>
    <t>8絲自粘OPP袋23cm*32cm+4cm</t>
    <phoneticPr fontId="44" type="noConversion"/>
  </si>
  <si>
    <t>8絲自粘OPP袋5cm*5cm+3cm</t>
    <phoneticPr fontId="44" type="noConversion"/>
  </si>
  <si>
    <t>8絲自粘OPP袋13cm*20cm+3cm</t>
    <phoneticPr fontId="44" type="noConversion"/>
  </si>
  <si>
    <t>8絲自粘OPP袋8cm*10cm+3cm</t>
    <phoneticPr fontId="44" type="noConversion"/>
  </si>
  <si>
    <t>8絲自粘OPP袋30cm*38cm+4cm</t>
    <phoneticPr fontId="44" type="noConversion"/>
  </si>
  <si>
    <t>8絲自粘OPP袋40cm*60cm+4cm</t>
    <phoneticPr fontId="44" type="noConversion"/>
  </si>
  <si>
    <t>8絲自粘OPP袋9cm*9cm+3cm</t>
    <phoneticPr fontId="44" type="noConversion"/>
  </si>
  <si>
    <t>8絲自粘OPP袋20cm*26cm+4cm</t>
    <phoneticPr fontId="44" type="noConversion"/>
  </si>
  <si>
    <t>8絲自粘OPP袋6cm*9cm+3cm</t>
    <phoneticPr fontId="44" type="noConversion"/>
  </si>
  <si>
    <t>8絲自粘OPP袋12cm*18cm+3cm</t>
    <phoneticPr fontId="44" type="noConversion"/>
  </si>
  <si>
    <t>8絲自粘OPP袋14cm*25cm+3cm</t>
    <phoneticPr fontId="44" type="noConversion"/>
  </si>
  <si>
    <t>8絲自粘OPP袋26cm*30cm+4cm</t>
    <phoneticPr fontId="44" type="noConversion"/>
  </si>
  <si>
    <t>8絲自粘OPP袋10cm*16cm+3cm</t>
    <phoneticPr fontId="44" type="noConversion"/>
  </si>
  <si>
    <t>8絲自粘OPP袋20cm*30cm+4cm</t>
    <phoneticPr fontId="44" type="noConversion"/>
  </si>
  <si>
    <t>8絲自粘OPP袋18cm*30cm+3cm</t>
    <phoneticPr fontId="44" type="noConversion"/>
  </si>
  <si>
    <t>8絲自粘OPP袋15cm*21cm+3cm</t>
    <phoneticPr fontId="44" type="noConversion"/>
  </si>
  <si>
    <t>8絲自粘OPP袋11cm*15cm+3cm</t>
    <phoneticPr fontId="44" type="noConversion"/>
  </si>
  <si>
    <t>7絲自粘OPP袋4cm*4cm+2cm</t>
    <phoneticPr fontId="44" type="noConversion"/>
  </si>
  <si>
    <t>5絲自粘OPP袋5cm*27cm+3cm</t>
    <phoneticPr fontId="44" type="noConversion"/>
  </si>
  <si>
    <t>7絲自粘OPP袋6cm*10cm+2cm</t>
    <phoneticPr fontId="44" type="noConversion"/>
  </si>
  <si>
    <t>5絲自粘OPP袋5cm*21cm+3cm</t>
    <phoneticPr fontId="44" type="noConversion"/>
  </si>
  <si>
    <t>5絲自粘OPP袋4cm*7cm+2cm</t>
    <phoneticPr fontId="44" type="noConversion"/>
  </si>
  <si>
    <t>7絲平口OPP袋10cm*15cm</t>
    <phoneticPr fontId="44" type="noConversion"/>
  </si>
  <si>
    <t>7絲平口OPP袋8cm*12cm</t>
    <phoneticPr fontId="44" type="noConversion"/>
  </si>
  <si>
    <t>7絲平口OPP袋7cm*10cm</t>
    <phoneticPr fontId="44" type="noConversion"/>
  </si>
  <si>
    <t>7絲平口OPP袋13cm*18cm</t>
    <phoneticPr fontId="44" type="noConversion"/>
  </si>
  <si>
    <t>7絲平口OPP袋14cm*20cm</t>
    <phoneticPr fontId="44" type="noConversion"/>
  </si>
  <si>
    <t>7絲平口OPP袋6cm*9cm</t>
    <phoneticPr fontId="44" type="noConversion"/>
  </si>
  <si>
    <t>7絲平口OPP袋9cm*13cm</t>
    <phoneticPr fontId="44" type="noConversion"/>
  </si>
  <si>
    <t>7絲平口OPP袋15cm*20cm</t>
    <phoneticPr fontId="44" type="noConversion"/>
  </si>
  <si>
    <t>7絲平口OPP袋15cm*23cm</t>
    <phoneticPr fontId="44" type="noConversion"/>
  </si>
  <si>
    <t>7絲自粘OPP袋8cm*13cm+3cm</t>
    <phoneticPr fontId="44" type="noConversion"/>
  </si>
  <si>
    <t>7絲平口OPP袋6cm*20cm</t>
    <phoneticPr fontId="44" type="noConversion"/>
  </si>
  <si>
    <t>7絲平口OPP袋6cm*10cm</t>
    <phoneticPr fontId="44" type="noConversion"/>
  </si>
  <si>
    <t>7絲平口OPP袋6cm*15cm</t>
    <phoneticPr fontId="44" type="noConversion"/>
  </si>
  <si>
    <t>7絲平口OPP袋8cm*20cm</t>
    <phoneticPr fontId="44" type="noConversion"/>
  </si>
  <si>
    <t>6絲平口OPP袋5cm*7cm</t>
    <phoneticPr fontId="44" type="noConversion"/>
  </si>
  <si>
    <t>4絲平口OPP袋5cm*12.7cm</t>
    <phoneticPr fontId="44" type="noConversion"/>
  </si>
  <si>
    <t>6絲平口OPP袋5.5cm*24cm</t>
    <phoneticPr fontId="44" type="noConversion"/>
  </si>
  <si>
    <t>6絲平口OPP袋18cm*26cm</t>
    <phoneticPr fontId="44" type="noConversion"/>
  </si>
  <si>
    <t>6絲平口OPP袋20cm*30cm</t>
    <phoneticPr fontId="44" type="noConversion"/>
  </si>
  <si>
    <t>6絲平口OPP袋23cm*33cm</t>
    <phoneticPr fontId="44" type="noConversion"/>
  </si>
  <si>
    <t>貓C型雙面魔術貼12mm*150mm-黑</t>
  </si>
  <si>
    <t>貓C型雙面魔術貼12mm*150mm-藍</t>
  </si>
  <si>
    <t>貓C型雙面魔術貼12mm*150mm-黃</t>
  </si>
  <si>
    <t>貓C型雙面魔術貼12mm*150mm-綠</t>
  </si>
  <si>
    <t>貓C型雙面魔術貼12mm*150mm-紅</t>
  </si>
  <si>
    <t>貓C型雙面魔術貼12mm*200mm-黑</t>
  </si>
  <si>
    <t>貓C型雙面魔術貼12mm*200mm-藍</t>
  </si>
  <si>
    <t>貓C型雙面魔術貼12mm*200mm-黃</t>
  </si>
  <si>
    <t>貓C型雙面魔術貼12mm*200mm-綠</t>
  </si>
  <si>
    <t>貓C型雙面魔術貼12mm*200mm-紅</t>
  </si>
  <si>
    <t>針N型雙面魔術貼11mm*110mm-黑</t>
  </si>
  <si>
    <t>針N型雙面魔術貼11mm*110mm-藍</t>
  </si>
  <si>
    <t>針N型雙面魔術貼11mm*110mm-黃</t>
  </si>
  <si>
    <t>針N型雙面魔術貼11mm*110mm-綠</t>
  </si>
  <si>
    <t>針N型雙面魔術貼11mm*110mm-紅</t>
  </si>
  <si>
    <t>8絲平口泡沫袋加厚6.5*8cm-2.5*3"</t>
    <phoneticPr fontId="44" type="noConversion"/>
  </si>
  <si>
    <t>8絲平口泡沫袋加厚8*9cm-3*3.5"</t>
    <phoneticPr fontId="44" type="noConversion"/>
  </si>
  <si>
    <t>8絲平口泡沫袋加厚8*13cm-3*5"</t>
    <phoneticPr fontId="44" type="noConversion"/>
  </si>
  <si>
    <t>10絲白邊PE自封袋8cm*21cm</t>
  </si>
  <si>
    <t>10絲白邊PE自封袋15cm*20cm</t>
  </si>
  <si>
    <t>10絲白邊PE自封袋12cm*17cm</t>
  </si>
  <si>
    <t>10絲白邊PE自封袋10cm*15cm</t>
  </si>
  <si>
    <t>10絲白邊PE自封袋8cm*12cm</t>
  </si>
  <si>
    <t>10絲白邊PE自封袋5cm*7cm</t>
  </si>
  <si>
    <t>10絲白邊PE自封袋4cm*6cm</t>
  </si>
  <si>
    <t>10絲白邊PE自封袋15cm*22cm</t>
    <phoneticPr fontId="44" type="noConversion"/>
  </si>
  <si>
    <t>11絲白邊PE自封袋4cm*5cm</t>
    <phoneticPr fontId="44" type="noConversion"/>
  </si>
  <si>
    <t>8絲平口透明氣泡袋25cm*35cm</t>
    <phoneticPr fontId="44" type="noConversion"/>
  </si>
  <si>
    <t>8絲平口透明氣泡袋13cm*15cm</t>
    <phoneticPr fontId="44" type="noConversion"/>
  </si>
  <si>
    <t>8絲平口透明氣泡袋10cm*20cm</t>
    <phoneticPr fontId="44" type="noConversion"/>
  </si>
  <si>
    <t>8絲平口透明氣泡袋20cm*25cm</t>
    <phoneticPr fontId="44" type="noConversion"/>
  </si>
  <si>
    <t>8絲平口透明氣泡袋25cm*30cm</t>
    <phoneticPr fontId="44" type="noConversion"/>
  </si>
  <si>
    <t>8絲平口透明氣泡袋30cm*35cm</t>
    <phoneticPr fontId="44" type="noConversion"/>
  </si>
  <si>
    <t>8絲平口透明氣泡袋25cm*25cm</t>
    <phoneticPr fontId="44" type="noConversion"/>
  </si>
  <si>
    <t>8絲平口透明氣泡袋13cm*20cm</t>
    <phoneticPr fontId="44" type="noConversion"/>
  </si>
  <si>
    <t>8絲平口透明氣泡袋8cm*15cm</t>
    <phoneticPr fontId="44" type="noConversion"/>
  </si>
  <si>
    <t>8絲平口透明氣泡袋15cm*25cm</t>
    <phoneticPr fontId="44" type="noConversion"/>
  </si>
  <si>
    <t>8絲平口透明氣泡袋13cm*25cm</t>
    <phoneticPr fontId="44" type="noConversion"/>
  </si>
  <si>
    <t>8絲平口透明氣泡袋15cm*20cm</t>
    <phoneticPr fontId="44" type="noConversion"/>
  </si>
  <si>
    <t>8絲平口透明氣泡袋10cm*15cm</t>
    <phoneticPr fontId="44" type="noConversion"/>
  </si>
  <si>
    <t>8絲平口透明氣泡袋15cm*15cm</t>
    <phoneticPr fontId="44" type="noConversion"/>
  </si>
  <si>
    <t>16絲鋁箔自封袋9cm*13cm-黑</t>
    <phoneticPr fontId="44" type="noConversion"/>
  </si>
  <si>
    <t>16絲鋁箔自封袋9cm*13cm-白</t>
    <phoneticPr fontId="44" type="noConversion"/>
  </si>
  <si>
    <t>16絲鋁箔自封袋9cm*13cm-綠</t>
    <phoneticPr fontId="44" type="noConversion"/>
  </si>
  <si>
    <t>16絲鋁箔自封袋9cm*13cm-紫</t>
    <phoneticPr fontId="44" type="noConversion"/>
  </si>
  <si>
    <t>16絲鋁箔自封袋9cm*13cm-紅</t>
    <phoneticPr fontId="44" type="noConversion"/>
  </si>
  <si>
    <t>16絲鋁箔自封袋6cm*8cm-藍</t>
  </si>
  <si>
    <t>16絲鋁箔自封袋6cm*8cm-黑</t>
  </si>
  <si>
    <t>16絲鋁箔自封袋6cm*8cm-白</t>
  </si>
  <si>
    <t>16絲鋁箔自封袋6cm*8cm-綠</t>
  </si>
  <si>
    <t>16絲鋁箔自封袋6cm*8cm-紫</t>
  </si>
  <si>
    <t>16絲鋁箔自封袋6cm*8cm-紅</t>
  </si>
  <si>
    <t>扁形彈力線0.6mm*10m-咖啡</t>
    <phoneticPr fontId="44" type="noConversion"/>
  </si>
  <si>
    <t>扁形彈力線0.6mm*10m-金黃</t>
    <phoneticPr fontId="44" type="noConversion"/>
  </si>
  <si>
    <t>扁形彈力線0.6mm*10m-大紅</t>
    <phoneticPr fontId="44" type="noConversion"/>
  </si>
  <si>
    <t>扁形彈力線0.6mm*10m-粉色</t>
    <phoneticPr fontId="44" type="noConversion"/>
  </si>
  <si>
    <t>扁形彈力線0.6mm*10m-檸檬黃</t>
    <phoneticPr fontId="44" type="noConversion"/>
  </si>
  <si>
    <t>扁形彈力線0.6mm*10m-淺紫</t>
    <phoneticPr fontId="44" type="noConversion"/>
  </si>
  <si>
    <t>扁形彈力線0.6mm*10m-玫紅</t>
    <phoneticPr fontId="44" type="noConversion"/>
  </si>
  <si>
    <t>扁形彈力線0.6mm*10m-黑</t>
    <phoneticPr fontId="44" type="noConversion"/>
  </si>
  <si>
    <t>扁形彈力線0.6mm*10m-深紫</t>
    <phoneticPr fontId="44" type="noConversion"/>
  </si>
  <si>
    <t>扁形彈力線0.6mm*10m-天藍</t>
    <phoneticPr fontId="44" type="noConversion"/>
  </si>
  <si>
    <t>扁形彈力線0.6mm*10m-白</t>
    <phoneticPr fontId="44" type="noConversion"/>
  </si>
  <si>
    <t>扁形彈力線0.6mm*10m-綠</t>
    <phoneticPr fontId="44" type="noConversion"/>
  </si>
  <si>
    <t>扁形彈力線0.6mm*10m-寶藍</t>
    <phoneticPr fontId="44" type="noConversion"/>
  </si>
  <si>
    <t>扁形彈力線0.6mm*10m-果綠</t>
    <phoneticPr fontId="44" type="noConversion"/>
  </si>
  <si>
    <t>透明水晶彈力線0.4mm*24m</t>
    <phoneticPr fontId="44" type="noConversion"/>
  </si>
  <si>
    <t>透明水晶彈力線0.8mm*8m</t>
    <phoneticPr fontId="44" type="noConversion"/>
  </si>
  <si>
    <t>透明水晶彈力線1mm*5m</t>
    <phoneticPr fontId="44" type="noConversion"/>
  </si>
  <si>
    <t>透明水晶彈力線0.6mm*15m</t>
    <phoneticPr fontId="44" type="noConversion"/>
  </si>
  <si>
    <t>扁形彈力線0.6mm*60m-咖啡</t>
  </si>
  <si>
    <t>扁形彈力線0.6mm*60m-大紅</t>
  </si>
  <si>
    <t>扁形彈力線0.6mm*60m-粉色</t>
  </si>
  <si>
    <t>扁形彈力線0.6mm*60m-淺紫</t>
  </si>
  <si>
    <t>扁形彈力線0.6mm*60m-玫紅</t>
  </si>
  <si>
    <t>扁形彈力線0.6mm*60m-黑</t>
  </si>
  <si>
    <t>扁形彈力線0.6mm*60m-天藍</t>
  </si>
  <si>
    <t>扁形彈力線0.6mm*60m-白</t>
  </si>
  <si>
    <t>扁形彈力線0.6mm*60m-綠</t>
  </si>
  <si>
    <t>扁形彈力線0.6mm*60m-寶藍</t>
  </si>
  <si>
    <t>扁形彈力線0.6mm*60m-淺綠</t>
    <phoneticPr fontId="44" type="noConversion"/>
  </si>
  <si>
    <t>扁形彈力線0.6mm*60m-螢光綠</t>
    <phoneticPr fontId="44" type="noConversion"/>
  </si>
  <si>
    <t>扁形彈力線0.6mm*60m-橘紅</t>
    <phoneticPr fontId="44" type="noConversion"/>
  </si>
  <si>
    <t>扁形彈力線0.6mm*60m-橘黃</t>
    <phoneticPr fontId="44" type="noConversion"/>
  </si>
  <si>
    <t>扁形彈力線0.6mm*60m-黃</t>
    <phoneticPr fontId="44" type="noConversion"/>
  </si>
  <si>
    <t>扁形彈力線0.6mm*60m-湖藍</t>
    <phoneticPr fontId="44" type="noConversion"/>
  </si>
  <si>
    <t>扁形彈力線0.6mm*60m-淺紫</t>
    <phoneticPr fontId="44" type="noConversion"/>
  </si>
  <si>
    <t>扁形彈力線0.6mm*60m-紅紫</t>
    <phoneticPr fontId="44" type="noConversion"/>
  </si>
  <si>
    <t>反光織帶2.5cm:1cm-橘紅</t>
  </si>
  <si>
    <t>反光織帶2.5cm:1cm-黑</t>
  </si>
  <si>
    <t>反光織帶2.5cm:1cm-螢光綠</t>
  </si>
  <si>
    <t>反光織帶5cm:1.5cm-橘紅</t>
  </si>
  <si>
    <t>反光織帶5cm:1.5cm-黑</t>
  </si>
  <si>
    <t>反光織帶5cm:1.5cm-螢光綠</t>
  </si>
  <si>
    <t>圓7格收納盒-透明</t>
    <phoneticPr fontId="44" type="noConversion"/>
  </si>
  <si>
    <t>圓7格收納盒-黃</t>
    <phoneticPr fontId="44" type="noConversion"/>
  </si>
  <si>
    <t>圓7格收納盒-藍</t>
    <phoneticPr fontId="44" type="noConversion"/>
  </si>
  <si>
    <t>圓7格收納盒-綠</t>
    <phoneticPr fontId="44" type="noConversion"/>
  </si>
  <si>
    <t>圓7格收納盒-粉紅</t>
    <phoneticPr fontId="44" type="noConversion"/>
  </si>
  <si>
    <t>立方雙扣收納盒-黃</t>
  </si>
  <si>
    <t>立方雙扣收納盒-藍</t>
  </si>
  <si>
    <t>立方雙扣收納盒-綠</t>
  </si>
  <si>
    <t>立方雙扣收納盒-粉紅</t>
  </si>
  <si>
    <t>10格可拆收納盒-透明</t>
    <phoneticPr fontId="44" type="noConversion"/>
  </si>
  <si>
    <t>粉餅收納盒-透明</t>
    <phoneticPr fontId="44" type="noConversion"/>
  </si>
  <si>
    <t>10格可拆收納盒-粉紅</t>
    <phoneticPr fontId="44" type="noConversion"/>
  </si>
  <si>
    <t>10格可拆收納盒-橙</t>
    <phoneticPr fontId="44" type="noConversion"/>
  </si>
  <si>
    <t>10格可拆收納盒-藍</t>
    <phoneticPr fontId="44" type="noConversion"/>
  </si>
  <si>
    <t>10格10蓋收納盒-透明</t>
    <phoneticPr fontId="44" type="noConversion"/>
  </si>
  <si>
    <t>10格10蓋收納盒-粉紅</t>
    <phoneticPr fontId="44" type="noConversion"/>
  </si>
  <si>
    <t>15格固定收納盒-透明</t>
    <phoneticPr fontId="44" type="noConversion"/>
  </si>
  <si>
    <t>地毯膠帶50mm*10m-綠</t>
    <phoneticPr fontId="44" type="noConversion"/>
  </si>
  <si>
    <t>乳膠拉力帶1500mm*150mm*0.35mm-綠</t>
  </si>
  <si>
    <t>乳膠拉力帶1500mm*150mm*0.35mm-紅</t>
  </si>
  <si>
    <t>乳膠拉力帶1500mm*150mm*0.35mm-藍</t>
  </si>
  <si>
    <t>乳膠拉力帶1500mm*150mm*0.35mm-紫</t>
  </si>
  <si>
    <t>乳膠拉力帶1500mm*150mm*0.35mm-黃</t>
  </si>
  <si>
    <t>乳膠拉力帶1500mm*150mm*0.35mm-粉紅</t>
  </si>
  <si>
    <t>乳膠拉力圈600mm*50mm*0.35mm-綠</t>
  </si>
  <si>
    <t>乳膠拉力圈600mm*50mm*0.5mm-藍</t>
  </si>
  <si>
    <t>乳膠拉力圈600mm*50mm*0.7mm-黃</t>
  </si>
  <si>
    <t>乳膠拉力圈600mm*50mm*0.9mm-紅</t>
    <phoneticPr fontId="44" type="noConversion"/>
  </si>
  <si>
    <t>乳膠拉力圈600mm*50mm*1mm-黑</t>
    <phoneticPr fontId="44" type="noConversion"/>
  </si>
  <si>
    <t>地毯膠帶50mm*10m-白</t>
    <phoneticPr fontId="44" type="noConversion"/>
  </si>
  <si>
    <t>地毯膠帶50mm*10m-銀</t>
    <phoneticPr fontId="44" type="noConversion"/>
  </si>
  <si>
    <t>地毯膠帶50mm*10m-紅</t>
    <phoneticPr fontId="44" type="noConversion"/>
  </si>
  <si>
    <t>地毯膠帶50mm*10m-黃</t>
    <phoneticPr fontId="44" type="noConversion"/>
  </si>
  <si>
    <t>地毯膠帶50mm*10m-藍</t>
    <phoneticPr fontId="44" type="noConversion"/>
  </si>
  <si>
    <t>地毯膠帶50mm*10m-紫</t>
    <phoneticPr fontId="44" type="noConversion"/>
  </si>
  <si>
    <t>地毯膠帶50mm*10m-棕</t>
    <phoneticPr fontId="44" type="noConversion"/>
  </si>
  <si>
    <t>地毯膠帶50mm*10m-粉紅</t>
    <phoneticPr fontId="44" type="noConversion"/>
  </si>
  <si>
    <t>地毯固定貼片130mm*25mm*2mm-黑</t>
    <phoneticPr fontId="44" type="noConversion"/>
  </si>
  <si>
    <t>地毯固定貼片130mm*25mm*2mm-白</t>
    <phoneticPr fontId="44" type="noConversion"/>
  </si>
  <si>
    <t>地毯固定貼片180mm*30mm*2mm-黑</t>
  </si>
  <si>
    <t>地毯固定貼片180mm*30mm*2mm-白</t>
  </si>
  <si>
    <t>磨砂防滑膠帶25mm*15m-透明</t>
    <phoneticPr fontId="44" type="noConversion"/>
  </si>
  <si>
    <t>磨砂防滑膠帶25mm*15m-黑</t>
    <phoneticPr fontId="44" type="noConversion"/>
  </si>
  <si>
    <t>磨砂防滑膠帶25mm*15m-灰</t>
    <phoneticPr fontId="44" type="noConversion"/>
  </si>
  <si>
    <t>磨砂防滑膠帶25mm*15m-黑黃</t>
    <phoneticPr fontId="44" type="noConversion"/>
  </si>
  <si>
    <t>美紋紙手撕膠帶6mm*12m-白</t>
    <phoneticPr fontId="44" type="noConversion"/>
  </si>
  <si>
    <t>美紋紙手撕膠帶6mm*12m-粉紅</t>
    <phoneticPr fontId="44" type="noConversion"/>
  </si>
  <si>
    <t>美紋紙手撕膠帶6mm*12m-紫</t>
    <phoneticPr fontId="44" type="noConversion"/>
  </si>
  <si>
    <t>美紋紙手撕膠帶10mm*12m-黑</t>
  </si>
  <si>
    <t>美紋紙手撕膠帶10mm*12m-白</t>
  </si>
  <si>
    <t>美紋紙手撕膠帶10mm*12m-粉紅</t>
  </si>
  <si>
    <t>美紋紙手撕膠帶10mm*12m-紫</t>
  </si>
  <si>
    <t>美紋紙手撕膠帶12mm*12m-黑</t>
  </si>
  <si>
    <t>美紋紙手撕膠帶12mm*12m-白</t>
  </si>
  <si>
    <t>美紋紙手撕膠帶12mm*12m-粉紅</t>
  </si>
  <si>
    <t>美紋紙手撕膠帶12mm*12m-紫</t>
  </si>
  <si>
    <t>美紋紙手撕膠帶20mm*12m-黑</t>
  </si>
  <si>
    <t>美紋紙手撕膠帶20mm*12m-白</t>
  </si>
  <si>
    <t>美紋紙手撕膠帶20mm*12m-粉紅</t>
  </si>
  <si>
    <t>美紋紙手撕膠帶20mm*12m-紫</t>
  </si>
  <si>
    <t>美紋紙手撕膠帶24mm*12m-黑</t>
  </si>
  <si>
    <t>美紋紙手撕膠帶24mm*12m-白</t>
  </si>
  <si>
    <t>美紋紙手撕膠帶24mm*12m-粉紅</t>
  </si>
  <si>
    <t>美紋紙手撕膠帶24mm*12m-紫</t>
  </si>
  <si>
    <t>美紋紙手撕膠帶50mm*12m-黑</t>
  </si>
  <si>
    <t>美紋紙手撕膠帶50mm*12m-白</t>
  </si>
  <si>
    <t>美紋紙手撕膠帶50mm*12m-粉紅</t>
  </si>
  <si>
    <t>美紋紙手撕膠帶50mm*12m-紫</t>
  </si>
  <si>
    <t>268.10</t>
    <phoneticPr fontId="44" type="noConversion"/>
  </si>
  <si>
    <t>268.11</t>
  </si>
  <si>
    <t>268.12</t>
  </si>
  <si>
    <t>268.13</t>
  </si>
  <si>
    <t>268.14</t>
  </si>
  <si>
    <t>268.15</t>
  </si>
  <si>
    <t>268.16</t>
  </si>
  <si>
    <t>268.17</t>
  </si>
  <si>
    <t>268.18</t>
  </si>
  <si>
    <t>268.19</t>
  </si>
  <si>
    <t>268.20</t>
  </si>
  <si>
    <t>268.21</t>
  </si>
  <si>
    <t>268.22</t>
  </si>
  <si>
    <t>268.23</t>
  </si>
  <si>
    <t>268.24</t>
  </si>
  <si>
    <t>268.25</t>
  </si>
  <si>
    <t>268.26</t>
  </si>
  <si>
    <t>268.27</t>
  </si>
  <si>
    <t>268.28</t>
  </si>
  <si>
    <t>268.29</t>
  </si>
  <si>
    <t>268.30</t>
  </si>
  <si>
    <t>268.31</t>
  </si>
  <si>
    <t>268.32</t>
  </si>
  <si>
    <t>268.33</t>
  </si>
  <si>
    <t>268.34</t>
  </si>
  <si>
    <t>268.35</t>
  </si>
  <si>
    <t>268.36</t>
  </si>
  <si>
    <t>7絲平口OPP袋6cm*30cm</t>
    <phoneticPr fontId="44" type="noConversion"/>
  </si>
  <si>
    <t>6絲平口OPP袋3cm*16cm</t>
    <phoneticPr fontId="44" type="noConversion"/>
  </si>
  <si>
    <t>212.05</t>
    <phoneticPr fontId="44" type="noConversion"/>
  </si>
  <si>
    <t>212.06</t>
  </si>
  <si>
    <t>212.07</t>
  </si>
  <si>
    <t>212.08</t>
  </si>
  <si>
    <t>212.09</t>
  </si>
  <si>
    <t>212.10</t>
  </si>
  <si>
    <t>212.11</t>
  </si>
  <si>
    <t>212.12</t>
  </si>
  <si>
    <t>212.13</t>
  </si>
  <si>
    <t>212.14</t>
  </si>
  <si>
    <t>212.15</t>
  </si>
  <si>
    <t>212.16</t>
  </si>
  <si>
    <t>212.17</t>
  </si>
  <si>
    <t>212.18</t>
  </si>
  <si>
    <t>212.19</t>
  </si>
  <si>
    <t>212.20</t>
  </si>
  <si>
    <t>212.21</t>
  </si>
  <si>
    <t>212.22</t>
  </si>
  <si>
    <t>212.23</t>
  </si>
  <si>
    <t>212.24</t>
  </si>
  <si>
    <t>212.25</t>
  </si>
  <si>
    <t>212.26</t>
  </si>
  <si>
    <t>212.27</t>
  </si>
  <si>
    <t>212.28</t>
  </si>
  <si>
    <t>212.29</t>
  </si>
  <si>
    <t>212.30</t>
  </si>
  <si>
    <t>212.31</t>
  </si>
  <si>
    <t>212.32</t>
  </si>
  <si>
    <t>212.33</t>
  </si>
  <si>
    <t>212.34</t>
  </si>
  <si>
    <t>212.35</t>
  </si>
  <si>
    <t>212.36</t>
  </si>
  <si>
    <t>212.37</t>
  </si>
  <si>
    <t>212.38</t>
  </si>
  <si>
    <t>212.39</t>
  </si>
  <si>
    <t>212.40</t>
  </si>
  <si>
    <t>212.41</t>
  </si>
  <si>
    <t>212.42</t>
  </si>
  <si>
    <t>212.43</t>
  </si>
  <si>
    <t>212.44</t>
  </si>
  <si>
    <t>212.45</t>
  </si>
  <si>
    <t>212.46</t>
  </si>
  <si>
    <t>212.47</t>
  </si>
  <si>
    <t>212.48</t>
  </si>
  <si>
    <t>212.49</t>
  </si>
  <si>
    <t>212.50</t>
  </si>
  <si>
    <t>212.51</t>
  </si>
  <si>
    <t>212.52</t>
  </si>
  <si>
    <t>212.53</t>
  </si>
  <si>
    <t>212.54</t>
  </si>
  <si>
    <t>212.55</t>
  </si>
  <si>
    <t>212.56</t>
  </si>
  <si>
    <t>212.57</t>
  </si>
  <si>
    <t>212.58</t>
  </si>
  <si>
    <t>212.59</t>
  </si>
  <si>
    <t>212.60</t>
  </si>
  <si>
    <t>212.61</t>
  </si>
  <si>
    <t>212.62</t>
  </si>
  <si>
    <t>212.63</t>
  </si>
  <si>
    <t>212.64</t>
  </si>
  <si>
    <t>212.65</t>
  </si>
  <si>
    <t>212.66</t>
  </si>
  <si>
    <t>214.01</t>
    <phoneticPr fontId="44" type="noConversion"/>
  </si>
  <si>
    <t>214.02</t>
  </si>
  <si>
    <t>214.03</t>
  </si>
  <si>
    <t>214.04</t>
  </si>
  <si>
    <t>214.05</t>
  </si>
  <si>
    <t>214.06</t>
  </si>
  <si>
    <t>214.07</t>
  </si>
  <si>
    <t>214.08</t>
  </si>
  <si>
    <t>214.09</t>
  </si>
  <si>
    <t>214.10</t>
  </si>
  <si>
    <t>214.11</t>
  </si>
  <si>
    <t>214.12</t>
  </si>
  <si>
    <t>214.13</t>
  </si>
  <si>
    <t>214.14</t>
  </si>
  <si>
    <t>214.15</t>
  </si>
  <si>
    <t>214.16</t>
  </si>
  <si>
    <t>214.17</t>
  </si>
  <si>
    <t>214.18</t>
  </si>
  <si>
    <t>214.19</t>
  </si>
  <si>
    <t>265.01</t>
    <phoneticPr fontId="44" type="noConversion"/>
  </si>
  <si>
    <t>265.02</t>
  </si>
  <si>
    <t>265.03</t>
  </si>
  <si>
    <t>265.04</t>
  </si>
  <si>
    <t>202.01</t>
    <phoneticPr fontId="44" type="noConversion"/>
  </si>
  <si>
    <t>202.02</t>
  </si>
  <si>
    <t>202.03</t>
  </si>
  <si>
    <t>202.04</t>
  </si>
  <si>
    <t>202.05</t>
  </si>
  <si>
    <t>202.06</t>
  </si>
  <si>
    <t>202.07</t>
  </si>
  <si>
    <t>202.08</t>
  </si>
  <si>
    <t>202.09</t>
  </si>
  <si>
    <t>202.10</t>
  </si>
  <si>
    <t>202.11</t>
  </si>
  <si>
    <t>202.12</t>
  </si>
  <si>
    <t>202.13</t>
  </si>
  <si>
    <t>202.14</t>
  </si>
  <si>
    <t>202.15</t>
  </si>
  <si>
    <t>281.01</t>
    <phoneticPr fontId="44" type="noConversion"/>
  </si>
  <si>
    <t>281.02</t>
  </si>
  <si>
    <t>281.03</t>
  </si>
  <si>
    <t>281.04</t>
  </si>
  <si>
    <t>281.05</t>
  </si>
  <si>
    <t>281.06</t>
  </si>
  <si>
    <t>281.07</t>
  </si>
  <si>
    <t>281.08</t>
  </si>
  <si>
    <t>281.09</t>
  </si>
  <si>
    <t>281.10</t>
  </si>
  <si>
    <t>281.11</t>
  </si>
  <si>
    <t>281.12</t>
  </si>
  <si>
    <t>282.01</t>
    <phoneticPr fontId="44" type="noConversion"/>
  </si>
  <si>
    <t>282.02</t>
  </si>
  <si>
    <t>282.03</t>
  </si>
  <si>
    <t>282.04</t>
  </si>
  <si>
    <t>282.05</t>
  </si>
  <si>
    <t>282.06</t>
  </si>
  <si>
    <t>282.07</t>
  </si>
  <si>
    <t>282.09</t>
  </si>
  <si>
    <t>282.10</t>
  </si>
  <si>
    <t>282.11</t>
  </si>
  <si>
    <t>282.12</t>
  </si>
  <si>
    <t>282.13</t>
  </si>
  <si>
    <t>282.14</t>
  </si>
  <si>
    <t>282.15</t>
  </si>
  <si>
    <t>282.16</t>
  </si>
  <si>
    <t>282.17</t>
  </si>
  <si>
    <t>282.18</t>
  </si>
  <si>
    <t>282.19</t>
  </si>
  <si>
    <t>282.20</t>
  </si>
  <si>
    <t>282.21</t>
  </si>
  <si>
    <t>282.22</t>
  </si>
  <si>
    <t>282.23</t>
  </si>
  <si>
    <t>282.24</t>
  </si>
  <si>
    <t>282.25</t>
  </si>
  <si>
    <t>282.26</t>
  </si>
  <si>
    <t>282.27</t>
  </si>
  <si>
    <t>282.28</t>
  </si>
  <si>
    <t>282.29</t>
  </si>
  <si>
    <t>282.30</t>
  </si>
  <si>
    <t>282.31</t>
  </si>
  <si>
    <t>282.32</t>
  </si>
  <si>
    <t>282.33</t>
  </si>
  <si>
    <t>282.34</t>
  </si>
  <si>
    <t>282.35</t>
  </si>
  <si>
    <t>282.36</t>
  </si>
  <si>
    <t>284.01</t>
    <phoneticPr fontId="44" type="noConversion"/>
  </si>
  <si>
    <t>284.02</t>
  </si>
  <si>
    <t>284.03</t>
  </si>
  <si>
    <t>284.04</t>
  </si>
  <si>
    <t>284.05</t>
  </si>
  <si>
    <t>215.01</t>
    <phoneticPr fontId="44" type="noConversion"/>
  </si>
  <si>
    <t>215.02</t>
  </si>
  <si>
    <t>215.03</t>
  </si>
  <si>
    <t>215.04</t>
  </si>
  <si>
    <t>215.05</t>
  </si>
  <si>
    <t>215.06</t>
  </si>
  <si>
    <t>215.07</t>
  </si>
  <si>
    <t>215.08</t>
  </si>
  <si>
    <t>215.09</t>
  </si>
  <si>
    <t>215.10</t>
  </si>
  <si>
    <t>215.11</t>
  </si>
  <si>
    <t>215.12</t>
  </si>
  <si>
    <t>215.13</t>
  </si>
  <si>
    <t>215.14</t>
  </si>
  <si>
    <t>215.15</t>
  </si>
  <si>
    <t>205.01</t>
    <phoneticPr fontId="44" type="noConversion"/>
  </si>
  <si>
    <t>205.02</t>
  </si>
  <si>
    <t>205.03</t>
  </si>
  <si>
    <t>205.04</t>
  </si>
  <si>
    <t>205.05</t>
  </si>
  <si>
    <t>205.06</t>
  </si>
  <si>
    <t>207.01</t>
    <phoneticPr fontId="44" type="noConversion"/>
  </si>
  <si>
    <t>207.02</t>
  </si>
  <si>
    <t>207.03</t>
  </si>
  <si>
    <t>207.04</t>
  </si>
  <si>
    <t>207.05</t>
  </si>
  <si>
    <t>207.06</t>
  </si>
  <si>
    <t>207.07</t>
  </si>
  <si>
    <t>207.08</t>
  </si>
  <si>
    <t>207.09</t>
  </si>
  <si>
    <t>207.10</t>
  </si>
  <si>
    <t>207.11</t>
  </si>
  <si>
    <t>207.12</t>
  </si>
  <si>
    <t>207.13</t>
  </si>
  <si>
    <t>207.14</t>
  </si>
  <si>
    <t>207.15</t>
  </si>
  <si>
    <t>207.16</t>
  </si>
  <si>
    <t>207.17</t>
  </si>
  <si>
    <t>207.18</t>
  </si>
  <si>
    <t>207.19</t>
  </si>
  <si>
    <t>207.20</t>
  </si>
  <si>
    <t>208.01</t>
    <phoneticPr fontId="44" type="noConversion"/>
  </si>
  <si>
    <t>208.02</t>
  </si>
  <si>
    <t>208.03</t>
  </si>
  <si>
    <t>208.04</t>
  </si>
  <si>
    <t>208.05</t>
  </si>
  <si>
    <t>208.06</t>
  </si>
  <si>
    <t>208.07</t>
  </si>
  <si>
    <t>208.08</t>
  </si>
  <si>
    <t>208.09</t>
  </si>
  <si>
    <t>230.01</t>
    <phoneticPr fontId="44" type="noConversion"/>
  </si>
  <si>
    <t>230.02</t>
  </si>
  <si>
    <t>230.03</t>
  </si>
  <si>
    <t>230.04</t>
  </si>
  <si>
    <t>230.05</t>
  </si>
  <si>
    <t>230.06</t>
  </si>
  <si>
    <t>230.07</t>
  </si>
  <si>
    <t>231.01</t>
    <phoneticPr fontId="44" type="noConversion"/>
  </si>
  <si>
    <t>231.02</t>
  </si>
  <si>
    <t>231.03</t>
  </si>
  <si>
    <t>231.04</t>
  </si>
  <si>
    <t>231.05</t>
  </si>
  <si>
    <t>232.01</t>
    <phoneticPr fontId="44" type="noConversion"/>
  </si>
  <si>
    <t>232.02</t>
  </si>
  <si>
    <t>232.03</t>
  </si>
  <si>
    <t>232.04</t>
  </si>
  <si>
    <t>233.01</t>
    <phoneticPr fontId="44" type="noConversion"/>
  </si>
  <si>
    <t>233.02</t>
  </si>
  <si>
    <t>233.03</t>
  </si>
  <si>
    <t>233.04</t>
  </si>
  <si>
    <t>233.05</t>
  </si>
  <si>
    <t>233.06</t>
  </si>
  <si>
    <t>234.01</t>
    <phoneticPr fontId="44" type="noConversion"/>
  </si>
  <si>
    <t>266.11</t>
    <phoneticPr fontId="44" type="noConversion"/>
  </si>
  <si>
    <t>266.12</t>
  </si>
  <si>
    <t>266.13</t>
  </si>
  <si>
    <t>266.14</t>
  </si>
  <si>
    <t>266.15</t>
  </si>
  <si>
    <t>266.16</t>
  </si>
  <si>
    <t>266.17</t>
  </si>
  <si>
    <t>266.18</t>
  </si>
  <si>
    <t>267.01</t>
    <phoneticPr fontId="44" type="noConversion"/>
  </si>
  <si>
    <t>267.02</t>
  </si>
  <si>
    <t>267.03</t>
  </si>
  <si>
    <t>267.04</t>
  </si>
  <si>
    <t>267.05</t>
  </si>
  <si>
    <t>267.06</t>
  </si>
  <si>
    <t>267.07</t>
  </si>
  <si>
    <t>267.08</t>
  </si>
  <si>
    <t>267.09</t>
  </si>
  <si>
    <t>267.10</t>
  </si>
  <si>
    <t>267.11</t>
  </si>
  <si>
    <t>267.12</t>
  </si>
  <si>
    <t>267.13</t>
  </si>
  <si>
    <t>267.14</t>
  </si>
  <si>
    <t>267.15</t>
  </si>
  <si>
    <t>267.16</t>
  </si>
  <si>
    <t>267.17</t>
  </si>
  <si>
    <t>267.18</t>
  </si>
  <si>
    <t>264.01</t>
    <phoneticPr fontId="44" type="noConversion"/>
  </si>
  <si>
    <t>264.02</t>
  </si>
  <si>
    <t>264.03</t>
  </si>
  <si>
    <t>264.04</t>
  </si>
  <si>
    <t>264.05</t>
  </si>
  <si>
    <t>264.06</t>
  </si>
  <si>
    <t>264.07</t>
  </si>
  <si>
    <t>264.08</t>
  </si>
  <si>
    <t>264.09</t>
  </si>
  <si>
    <t>264.10</t>
  </si>
  <si>
    <t>264.11</t>
  </si>
  <si>
    <t>264.12</t>
  </si>
  <si>
    <t>264.13</t>
  </si>
  <si>
    <t>264.14</t>
  </si>
  <si>
    <t>264.15</t>
  </si>
  <si>
    <t>264.16</t>
  </si>
  <si>
    <t>264.17</t>
  </si>
  <si>
    <t>264.18</t>
  </si>
  <si>
    <t>264.19</t>
  </si>
  <si>
    <t>264.20</t>
  </si>
  <si>
    <t>264.21</t>
  </si>
  <si>
    <t>264.22</t>
  </si>
  <si>
    <t>264.23</t>
  </si>
  <si>
    <t>264.24</t>
  </si>
  <si>
    <t>264.25</t>
  </si>
  <si>
    <t>264.26</t>
  </si>
  <si>
    <t>262.01</t>
    <phoneticPr fontId="44" type="noConversion"/>
  </si>
  <si>
    <t>262.02</t>
  </si>
  <si>
    <t>262.03</t>
  </si>
  <si>
    <t>262.04</t>
  </si>
  <si>
    <t>262.05</t>
  </si>
  <si>
    <t>262.06</t>
  </si>
  <si>
    <t>262.07</t>
  </si>
  <si>
    <t>262.08</t>
  </si>
  <si>
    <t>262.09</t>
  </si>
  <si>
    <t>262.10</t>
  </si>
  <si>
    <t>262.11</t>
  </si>
  <si>
    <t>262.12</t>
  </si>
  <si>
    <t>262.13</t>
  </si>
  <si>
    <t>262.14</t>
  </si>
  <si>
    <t>262.15</t>
  </si>
  <si>
    <t>262.16</t>
  </si>
  <si>
    <t>262.17</t>
  </si>
  <si>
    <t>262.18</t>
  </si>
  <si>
    <t>262.19</t>
  </si>
  <si>
    <t>262.20</t>
  </si>
  <si>
    <t>262.21</t>
    <phoneticPr fontId="44" type="noConversion"/>
  </si>
  <si>
    <t>262.22</t>
  </si>
  <si>
    <t>262.23</t>
  </si>
  <si>
    <t>263.01</t>
    <phoneticPr fontId="44" type="noConversion"/>
  </si>
  <si>
    <t>263.02</t>
  </si>
  <si>
    <t>263.03</t>
  </si>
  <si>
    <t>263.04</t>
  </si>
  <si>
    <t>263.05</t>
  </si>
  <si>
    <t>263.06</t>
  </si>
  <si>
    <t>263.07</t>
  </si>
  <si>
    <t>251.01</t>
    <phoneticPr fontId="44" type="noConversion"/>
  </si>
  <si>
    <t>251.02</t>
  </si>
  <si>
    <t>251.03</t>
  </si>
  <si>
    <t>251.04</t>
  </si>
  <si>
    <t>251.05</t>
  </si>
  <si>
    <t>251.06</t>
  </si>
  <si>
    <t>252.01</t>
    <phoneticPr fontId="44" type="noConversion"/>
  </si>
  <si>
    <t>252.02</t>
  </si>
  <si>
    <t>252.03</t>
  </si>
  <si>
    <t>252.21</t>
    <phoneticPr fontId="44" type="noConversion"/>
  </si>
  <si>
    <t>252.22</t>
  </si>
  <si>
    <t>252.23</t>
  </si>
  <si>
    <t>252.24</t>
  </si>
  <si>
    <t>252.25</t>
  </si>
  <si>
    <t>252.26</t>
  </si>
  <si>
    <t>252.27</t>
  </si>
  <si>
    <t>252.28</t>
  </si>
  <si>
    <t>252.29</t>
  </si>
  <si>
    <t>252.30</t>
  </si>
  <si>
    <t>251.21</t>
    <phoneticPr fontId="44" type="noConversion"/>
  </si>
  <si>
    <t>251.22</t>
  </si>
  <si>
    <t>251.23</t>
  </si>
  <si>
    <t>251.24</t>
  </si>
  <si>
    <t>251.25</t>
  </si>
  <si>
    <t>251.26</t>
  </si>
  <si>
    <t>251.27</t>
  </si>
  <si>
    <t>251.28</t>
  </si>
  <si>
    <t>251.41</t>
    <phoneticPr fontId="44" type="noConversion"/>
  </si>
  <si>
    <t>251.42</t>
  </si>
  <si>
    <t>251.43</t>
  </si>
  <si>
    <t>252.04</t>
  </si>
  <si>
    <t>252.05</t>
  </si>
  <si>
    <t>252.06</t>
  </si>
  <si>
    <t>252.07</t>
  </si>
  <si>
    <t>252.08</t>
  </si>
  <si>
    <t>252.09</t>
  </si>
  <si>
    <t>252.10</t>
  </si>
  <si>
    <t>252.31</t>
  </si>
  <si>
    <t>252.32</t>
  </si>
  <si>
    <t>252.33</t>
  </si>
  <si>
    <t>252.34</t>
  </si>
  <si>
    <t>252.35</t>
  </si>
  <si>
    <t>252.36</t>
  </si>
  <si>
    <t>252.37</t>
  </si>
  <si>
    <t>252.38</t>
  </si>
  <si>
    <t>252.39</t>
  </si>
  <si>
    <t>252.40</t>
  </si>
  <si>
    <t>252.41</t>
  </si>
  <si>
    <t>252.42</t>
  </si>
  <si>
    <t>252.43</t>
  </si>
  <si>
    <t>252.44</t>
  </si>
  <si>
    <t>252.45</t>
  </si>
  <si>
    <t>261.01</t>
    <phoneticPr fontId="44" type="noConversion"/>
  </si>
  <si>
    <t>261.02</t>
  </si>
  <si>
    <t>261.03</t>
  </si>
  <si>
    <t>261.04</t>
  </si>
  <si>
    <t>261.05</t>
  </si>
  <si>
    <t>261.06</t>
  </si>
  <si>
    <t>261.07</t>
  </si>
  <si>
    <t>261.08</t>
  </si>
  <si>
    <t>261.09</t>
  </si>
  <si>
    <t>261.10</t>
  </si>
  <si>
    <t>261.11</t>
  </si>
  <si>
    <t>261.12</t>
  </si>
  <si>
    <t>261.13</t>
  </si>
  <si>
    <t>261.14</t>
  </si>
  <si>
    <t>302.01</t>
    <phoneticPr fontId="44" type="noConversion"/>
  </si>
  <si>
    <t>302.02</t>
  </si>
  <si>
    <t>302.03</t>
  </si>
  <si>
    <t>302.21</t>
    <phoneticPr fontId="44" type="noConversion"/>
  </si>
  <si>
    <t>302.22</t>
  </si>
  <si>
    <t>302.23</t>
  </si>
  <si>
    <t>302.24</t>
  </si>
  <si>
    <t>302.41</t>
    <phoneticPr fontId="44" type="noConversion"/>
  </si>
  <si>
    <t>302.42</t>
  </si>
  <si>
    <t>302.43</t>
  </si>
  <si>
    <t>302.44</t>
  </si>
  <si>
    <t>303.01</t>
    <phoneticPr fontId="44" type="noConversion"/>
  </si>
  <si>
    <t>303.02</t>
  </si>
  <si>
    <t>303.03</t>
  </si>
  <si>
    <t>301.01</t>
    <phoneticPr fontId="44" type="noConversion"/>
  </si>
  <si>
    <t>301.02</t>
  </si>
  <si>
    <t>301.03</t>
  </si>
  <si>
    <t>301.21</t>
    <phoneticPr fontId="44" type="noConversion"/>
  </si>
  <si>
    <t>301.22</t>
  </si>
  <si>
    <t>301.23</t>
  </si>
  <si>
    <t>303.41</t>
    <phoneticPr fontId="44" type="noConversion"/>
  </si>
  <si>
    <t>303.42</t>
  </si>
  <si>
    <t>303.43</t>
  </si>
  <si>
    <t>303.44</t>
  </si>
  <si>
    <t>303.45</t>
  </si>
  <si>
    <t>303.46</t>
  </si>
  <si>
    <t>303.47</t>
  </si>
  <si>
    <t>303.48</t>
  </si>
  <si>
    <t>301.41</t>
    <phoneticPr fontId="44" type="noConversion"/>
  </si>
  <si>
    <t>301.42</t>
  </si>
  <si>
    <t>301.43</t>
  </si>
  <si>
    <t>303.21</t>
    <phoneticPr fontId="44" type="noConversion"/>
  </si>
  <si>
    <t>303.22</t>
  </si>
  <si>
    <t>303.23</t>
  </si>
  <si>
    <t>303.25</t>
  </si>
  <si>
    <t>105.08</t>
    <phoneticPr fontId="44" type="noConversion"/>
  </si>
  <si>
    <t>107.02</t>
    <phoneticPr fontId="44" type="noConversion"/>
  </si>
  <si>
    <t>306.02</t>
  </si>
  <si>
    <t>306.03</t>
  </si>
  <si>
    <t>306.05</t>
  </si>
  <si>
    <t>306.06</t>
  </si>
  <si>
    <t>304.23</t>
  </si>
  <si>
    <t>304.25</t>
  </si>
  <si>
    <t>304.26</t>
  </si>
  <si>
    <t>304.27</t>
  </si>
  <si>
    <t>304.28</t>
  </si>
  <si>
    <t>304.29</t>
  </si>
  <si>
    <t>304.30</t>
  </si>
  <si>
    <t>304.31</t>
  </si>
  <si>
    <t>304.32</t>
  </si>
  <si>
    <t>306.07</t>
    <phoneticPr fontId="44" type="noConversion"/>
  </si>
  <si>
    <t>306.08</t>
  </si>
  <si>
    <t>305.01</t>
    <phoneticPr fontId="44" type="noConversion"/>
  </si>
  <si>
    <t>305.02</t>
  </si>
  <si>
    <t>305.03</t>
  </si>
  <si>
    <t>305.04</t>
  </si>
  <si>
    <t>305.05</t>
  </si>
  <si>
    <t>305.06</t>
  </si>
  <si>
    <t>305.07</t>
  </si>
  <si>
    <t>305.08</t>
  </si>
  <si>
    <t>305.09</t>
  </si>
  <si>
    <t>305.10</t>
  </si>
  <si>
    <t>304.33</t>
  </si>
  <si>
    <t>304.34</t>
  </si>
  <si>
    <t>304.35</t>
  </si>
  <si>
    <t>304.36</t>
  </si>
  <si>
    <t>304.37</t>
  </si>
  <si>
    <t>304.38</t>
  </si>
  <si>
    <t>304.39</t>
  </si>
  <si>
    <t>305.11</t>
  </si>
  <si>
    <t>305.12</t>
  </si>
  <si>
    <t>305.13</t>
  </si>
  <si>
    <t>305.14</t>
  </si>
  <si>
    <t>305.15</t>
  </si>
  <si>
    <t>305.16</t>
  </si>
  <si>
    <t>305.17</t>
  </si>
  <si>
    <t>305.18</t>
  </si>
  <si>
    <t>305.19</t>
  </si>
  <si>
    <t>107.04</t>
    <phoneticPr fontId="44" type="noConversion"/>
  </si>
  <si>
    <t>107.05</t>
  </si>
  <si>
    <t>107.06</t>
  </si>
  <si>
    <t>107.07</t>
  </si>
  <si>
    <t>107.08</t>
  </si>
  <si>
    <t>107.09</t>
  </si>
  <si>
    <t>107.11</t>
  </si>
  <si>
    <t>107.12</t>
  </si>
  <si>
    <t>107.13</t>
  </si>
  <si>
    <t>107.14</t>
  </si>
  <si>
    <t>107.15</t>
  </si>
  <si>
    <t>107.16</t>
  </si>
  <si>
    <t>107.17</t>
  </si>
  <si>
    <t>283.01</t>
    <phoneticPr fontId="44" type="noConversion"/>
  </si>
  <si>
    <t>283.02</t>
  </si>
  <si>
    <t>283.06</t>
  </si>
  <si>
    <t>283.07</t>
  </si>
  <si>
    <t>283.08</t>
  </si>
  <si>
    <t>283.11</t>
  </si>
  <si>
    <t>283.12</t>
  </si>
  <si>
    <t>501.01</t>
    <phoneticPr fontId="44" type="noConversion"/>
  </si>
  <si>
    <t>501.02</t>
  </si>
  <si>
    <t>501.03</t>
  </si>
  <si>
    <t>501.04</t>
  </si>
  <si>
    <t>501.05</t>
  </si>
  <si>
    <t>501.06</t>
  </si>
  <si>
    <t>501.07</t>
    <phoneticPr fontId="44" type="noConversion"/>
  </si>
  <si>
    <t>501.08</t>
  </si>
  <si>
    <t>501.09</t>
  </si>
  <si>
    <t>501.10</t>
  </si>
  <si>
    <t>501.11</t>
  </si>
  <si>
    <t>501.12</t>
  </si>
  <si>
    <t>501.13</t>
  </si>
  <si>
    <t>501.14</t>
  </si>
  <si>
    <t>501.15</t>
  </si>
  <si>
    <t>501.16</t>
  </si>
  <si>
    <t>501.17</t>
  </si>
  <si>
    <t>501.18</t>
  </si>
  <si>
    <t>501.19</t>
  </si>
  <si>
    <t>501.20</t>
  </si>
  <si>
    <t>402.02</t>
    <phoneticPr fontId="44" type="noConversion"/>
  </si>
  <si>
    <t>501.21</t>
    <phoneticPr fontId="44" type="noConversion"/>
  </si>
  <si>
    <t>501.22</t>
  </si>
  <si>
    <t>501.23</t>
  </si>
  <si>
    <t>501.24</t>
  </si>
  <si>
    <t>501.25</t>
  </si>
  <si>
    <t>501.26</t>
  </si>
  <si>
    <t>501.27</t>
  </si>
  <si>
    <t>503.01</t>
    <phoneticPr fontId="44" type="noConversion"/>
  </si>
  <si>
    <t>503.02</t>
  </si>
  <si>
    <t>503.03</t>
  </si>
  <si>
    <t>503.04</t>
  </si>
  <si>
    <t>503.05</t>
  </si>
  <si>
    <t>503.06</t>
  </si>
  <si>
    <t>504.01</t>
    <phoneticPr fontId="44" type="noConversion"/>
  </si>
  <si>
    <t>504.02</t>
  </si>
  <si>
    <t>504.03</t>
  </si>
  <si>
    <t>504.04</t>
  </si>
  <si>
    <r>
      <t>502.18</t>
    </r>
    <r>
      <rPr>
        <sz val="12"/>
        <rFont val="宋体"/>
        <charset val="134"/>
      </rPr>
      <t/>
    </r>
    <phoneticPr fontId="44" type="noConversion"/>
  </si>
  <si>
    <t>502.19</t>
  </si>
  <si>
    <t>502.20</t>
  </si>
  <si>
    <t>502.21</t>
  </si>
  <si>
    <t>502.22</t>
  </si>
  <si>
    <t>502.23</t>
  </si>
  <si>
    <t>502.24</t>
  </si>
  <si>
    <t>502.25</t>
  </si>
  <si>
    <t>502.26</t>
  </si>
  <si>
    <t>502.28</t>
  </si>
  <si>
    <t>502.29</t>
  </si>
  <si>
    <t>502.30</t>
  </si>
  <si>
    <t>502.31</t>
  </si>
  <si>
    <t>502.32</t>
  </si>
  <si>
    <t>501.28</t>
    <phoneticPr fontId="44" type="noConversion"/>
  </si>
  <si>
    <t>501.29</t>
  </si>
  <si>
    <t>501.30</t>
  </si>
  <si>
    <t>501.31</t>
  </si>
  <si>
    <t>501.32</t>
  </si>
  <si>
    <t>501.33</t>
  </si>
  <si>
    <t>501.34</t>
  </si>
  <si>
    <t>501.35</t>
  </si>
  <si>
    <t>LED眼鏡平光黃片</t>
    <phoneticPr fontId="44" type="noConversion"/>
  </si>
  <si>
    <t>501.36</t>
  </si>
  <si>
    <t>8絲封口泡沫袋加厚5*8cm-2*3"</t>
    <phoneticPr fontId="44" type="noConversion"/>
  </si>
  <si>
    <t>8絲封口泡沫袋加厚8*9cm-3*3.5"</t>
    <phoneticPr fontId="44" type="noConversion"/>
  </si>
  <si>
    <t>8絲封口泡沫袋加厚8*13cm-3*5"</t>
    <phoneticPr fontId="44" type="noConversion"/>
  </si>
  <si>
    <r>
      <t>502.11</t>
    </r>
    <r>
      <rPr>
        <sz val="12"/>
        <rFont val="宋体"/>
        <charset val="134"/>
      </rPr>
      <t/>
    </r>
  </si>
  <si>
    <r>
      <t>502.12</t>
    </r>
    <r>
      <rPr>
        <sz val="12"/>
        <rFont val="宋体"/>
        <charset val="134"/>
      </rPr>
      <t/>
    </r>
  </si>
  <si>
    <r>
      <t>502.13</t>
    </r>
    <r>
      <rPr>
        <sz val="12"/>
        <rFont val="宋体"/>
        <charset val="134"/>
      </rPr>
      <t/>
    </r>
  </si>
  <si>
    <r>
      <t>502.14</t>
    </r>
    <r>
      <rPr>
        <sz val="12"/>
        <rFont val="宋体"/>
        <charset val="134"/>
      </rPr>
      <t/>
    </r>
  </si>
  <si>
    <r>
      <t>502.15</t>
    </r>
    <r>
      <rPr>
        <sz val="12"/>
        <rFont val="宋体"/>
        <charset val="134"/>
      </rPr>
      <t/>
    </r>
  </si>
  <si>
    <r>
      <t>502.16</t>
    </r>
    <r>
      <rPr>
        <sz val="12"/>
        <rFont val="宋体"/>
        <charset val="134"/>
      </rPr>
      <t/>
    </r>
  </si>
  <si>
    <r>
      <t>502.17</t>
    </r>
    <r>
      <rPr>
        <sz val="12"/>
        <rFont val="宋体"/>
        <charset val="134"/>
      </rPr>
      <t/>
    </r>
  </si>
  <si>
    <t>封箱膠帶膠台48mm</t>
    <phoneticPr fontId="44" type="noConversion"/>
  </si>
  <si>
    <t>105.10</t>
    <phoneticPr fontId="44" type="noConversion"/>
  </si>
  <si>
    <r>
      <t>105.11</t>
    </r>
    <r>
      <rPr>
        <sz val="12"/>
        <rFont val="宋体"/>
        <charset val="134"/>
      </rPr>
      <t/>
    </r>
  </si>
  <si>
    <r>
      <t>105.12</t>
    </r>
    <r>
      <rPr>
        <sz val="12"/>
        <rFont val="宋体"/>
        <charset val="134"/>
      </rPr>
      <t/>
    </r>
  </si>
  <si>
    <r>
      <t>105.13</t>
    </r>
    <r>
      <rPr>
        <sz val="12"/>
        <rFont val="宋体"/>
        <charset val="134"/>
      </rPr>
      <t/>
    </r>
  </si>
  <si>
    <r>
      <t>105.14</t>
    </r>
    <r>
      <rPr>
        <sz val="12"/>
        <rFont val="宋体"/>
        <charset val="134"/>
      </rPr>
      <t/>
    </r>
  </si>
  <si>
    <r>
      <t>105.15</t>
    </r>
    <r>
      <rPr>
        <sz val="12"/>
        <rFont val="宋体"/>
        <charset val="134"/>
      </rPr>
      <t/>
    </r>
  </si>
  <si>
    <r>
      <t>105.16</t>
    </r>
    <r>
      <rPr>
        <sz val="12"/>
        <rFont val="宋体"/>
        <charset val="134"/>
      </rPr>
      <t/>
    </r>
  </si>
  <si>
    <r>
      <t>105.18</t>
    </r>
    <r>
      <rPr>
        <sz val="12"/>
        <rFont val="宋体"/>
        <charset val="134"/>
      </rPr>
      <t/>
    </r>
  </si>
  <si>
    <r>
      <t>105.19</t>
    </r>
    <r>
      <rPr>
        <sz val="12"/>
        <rFont val="宋体"/>
        <charset val="134"/>
      </rPr>
      <t/>
    </r>
  </si>
  <si>
    <r>
      <t>105.20</t>
    </r>
    <r>
      <rPr>
        <sz val="12"/>
        <rFont val="宋体"/>
        <charset val="134"/>
      </rPr>
      <t/>
    </r>
  </si>
  <si>
    <r>
      <t>105.21</t>
    </r>
    <r>
      <rPr>
        <sz val="12"/>
        <rFont val="宋体"/>
        <charset val="134"/>
      </rPr>
      <t/>
    </r>
  </si>
  <si>
    <r>
      <t>105.22</t>
    </r>
    <r>
      <rPr>
        <sz val="12"/>
        <rFont val="宋体"/>
        <charset val="134"/>
      </rPr>
      <t/>
    </r>
  </si>
  <si>
    <r>
      <t>105.23</t>
    </r>
    <r>
      <rPr>
        <sz val="12"/>
        <rFont val="宋体"/>
        <charset val="134"/>
      </rPr>
      <t/>
    </r>
  </si>
  <si>
    <r>
      <t>105.24</t>
    </r>
    <r>
      <rPr>
        <sz val="12"/>
        <rFont val="宋体"/>
        <charset val="134"/>
      </rPr>
      <t/>
    </r>
  </si>
  <si>
    <t>106.10</t>
    <phoneticPr fontId="44" type="noConversion"/>
  </si>
  <si>
    <t>106.20</t>
    <phoneticPr fontId="44" type="noConversion"/>
  </si>
  <si>
    <r>
      <t>103.11</t>
    </r>
    <r>
      <rPr>
        <sz val="12"/>
        <rFont val="宋体"/>
        <charset val="134"/>
      </rPr>
      <t/>
    </r>
  </si>
  <si>
    <r>
      <t>103.12</t>
    </r>
    <r>
      <rPr>
        <sz val="12"/>
        <rFont val="宋体"/>
        <charset val="134"/>
      </rPr>
      <t/>
    </r>
  </si>
  <si>
    <r>
      <t>103.13</t>
    </r>
    <r>
      <rPr>
        <sz val="12"/>
        <rFont val="宋体"/>
        <charset val="134"/>
      </rPr>
      <t/>
    </r>
  </si>
  <si>
    <r>
      <t>103.14</t>
    </r>
    <r>
      <rPr>
        <sz val="12"/>
        <rFont val="宋体"/>
        <charset val="134"/>
      </rPr>
      <t/>
    </r>
  </si>
  <si>
    <r>
      <t>103.15</t>
    </r>
    <r>
      <rPr>
        <sz val="12"/>
        <rFont val="宋体"/>
        <charset val="134"/>
      </rPr>
      <t/>
    </r>
  </si>
  <si>
    <r>
      <t>103.16</t>
    </r>
    <r>
      <rPr>
        <sz val="12"/>
        <rFont val="宋体"/>
        <charset val="134"/>
      </rPr>
      <t/>
    </r>
  </si>
  <si>
    <r>
      <t>103.18</t>
    </r>
    <r>
      <rPr>
        <sz val="12"/>
        <rFont val="宋体"/>
        <charset val="134"/>
      </rPr>
      <t/>
    </r>
  </si>
  <si>
    <r>
      <t>103.20</t>
    </r>
    <r>
      <rPr>
        <sz val="12"/>
        <rFont val="宋体"/>
        <charset val="134"/>
      </rPr>
      <t/>
    </r>
  </si>
  <si>
    <r>
      <t>103.22</t>
    </r>
    <r>
      <rPr>
        <sz val="12"/>
        <rFont val="宋体"/>
        <charset val="134"/>
      </rPr>
      <t/>
    </r>
  </si>
  <si>
    <r>
      <t>103.23</t>
    </r>
    <r>
      <rPr>
        <sz val="12"/>
        <rFont val="宋体"/>
        <charset val="134"/>
      </rPr>
      <t/>
    </r>
  </si>
  <si>
    <t>13絲白快遞袋5*7"</t>
    <phoneticPr fontId="44" type="noConversion"/>
  </si>
  <si>
    <t>13絲白快遞袋6*9"</t>
    <phoneticPr fontId="44" type="noConversion"/>
  </si>
  <si>
    <t>13絲白快遞袋7.5*10.5"</t>
    <phoneticPr fontId="44" type="noConversion"/>
  </si>
  <si>
    <t>13絲白快遞袋9*12"</t>
    <phoneticPr fontId="44" type="noConversion"/>
  </si>
  <si>
    <t>13絲白快遞袋10*13"</t>
    <phoneticPr fontId="44" type="noConversion"/>
  </si>
  <si>
    <t>13絲白快遞袋12*15.5"</t>
    <phoneticPr fontId="44" type="noConversion"/>
  </si>
  <si>
    <t>13絲白快遞袋14.5*19"</t>
    <phoneticPr fontId="44" type="noConversion"/>
  </si>
  <si>
    <t>13絲白快遞袋19*24"</t>
    <phoneticPr fontId="44" type="noConversion"/>
  </si>
  <si>
    <t>104.10</t>
    <phoneticPr fontId="44" type="noConversion"/>
  </si>
  <si>
    <t>13絲白快遞袋24*24"</t>
    <phoneticPr fontId="44" type="noConversion"/>
  </si>
  <si>
    <t>107.10</t>
    <phoneticPr fontId="44" type="noConversion"/>
  </si>
  <si>
    <t>209.10</t>
    <phoneticPr fontId="44" type="noConversion"/>
  </si>
  <si>
    <t>235.01</t>
    <phoneticPr fontId="44" type="noConversion"/>
  </si>
  <si>
    <r>
      <t>235.02</t>
    </r>
    <r>
      <rPr>
        <sz val="12"/>
        <rFont val="宋体"/>
        <charset val="134"/>
      </rPr>
      <t/>
    </r>
  </si>
  <si>
    <r>
      <t>235.03</t>
    </r>
    <r>
      <rPr>
        <sz val="12"/>
        <rFont val="宋体"/>
        <charset val="134"/>
      </rPr>
      <t/>
    </r>
  </si>
  <si>
    <r>
      <t>235.04</t>
    </r>
    <r>
      <rPr>
        <sz val="12"/>
        <rFont val="宋体"/>
        <charset val="134"/>
      </rPr>
      <t/>
    </r>
  </si>
  <si>
    <t>213.01</t>
    <phoneticPr fontId="44" type="noConversion"/>
  </si>
  <si>
    <r>
      <t>213.02</t>
    </r>
    <r>
      <rPr>
        <sz val="12"/>
        <rFont val="宋体"/>
        <charset val="134"/>
      </rPr>
      <t/>
    </r>
  </si>
  <si>
    <r>
      <t>213.03</t>
    </r>
    <r>
      <rPr>
        <sz val="12"/>
        <rFont val="宋体"/>
        <charset val="134"/>
      </rPr>
      <t/>
    </r>
  </si>
  <si>
    <r>
      <t>213.04</t>
    </r>
    <r>
      <rPr>
        <sz val="12"/>
        <rFont val="宋体"/>
        <charset val="134"/>
      </rPr>
      <t/>
    </r>
  </si>
  <si>
    <r>
      <t>213.05</t>
    </r>
    <r>
      <rPr>
        <sz val="12"/>
        <rFont val="宋体"/>
        <charset val="134"/>
      </rPr>
      <t/>
    </r>
  </si>
  <si>
    <r>
      <t>213.06</t>
    </r>
    <r>
      <rPr>
        <sz val="12"/>
        <rFont val="宋体"/>
        <charset val="134"/>
      </rPr>
      <t/>
    </r>
  </si>
  <si>
    <r>
      <t>213.07</t>
    </r>
    <r>
      <rPr>
        <sz val="12"/>
        <rFont val="宋体"/>
        <charset val="134"/>
      </rPr>
      <t/>
    </r>
  </si>
  <si>
    <r>
      <t>213.08</t>
    </r>
    <r>
      <rPr>
        <sz val="12"/>
        <rFont val="宋体"/>
        <charset val="134"/>
      </rPr>
      <t/>
    </r>
  </si>
  <si>
    <r>
      <t>213.09</t>
    </r>
    <r>
      <rPr>
        <sz val="12"/>
        <rFont val="宋体"/>
        <charset val="134"/>
      </rPr>
      <t/>
    </r>
  </si>
  <si>
    <r>
      <t>213.10</t>
    </r>
    <r>
      <rPr>
        <sz val="12"/>
        <rFont val="宋体"/>
        <charset val="134"/>
      </rPr>
      <t/>
    </r>
  </si>
  <si>
    <r>
      <t>213.11</t>
    </r>
    <r>
      <rPr>
        <sz val="12"/>
        <rFont val="宋体"/>
        <charset val="134"/>
      </rPr>
      <t/>
    </r>
  </si>
  <si>
    <r>
      <t>213.12</t>
    </r>
    <r>
      <rPr>
        <sz val="12"/>
        <rFont val="宋体"/>
        <charset val="134"/>
      </rPr>
      <t/>
    </r>
  </si>
  <si>
    <r>
      <t>213.13</t>
    </r>
    <r>
      <rPr>
        <sz val="12"/>
        <rFont val="宋体"/>
        <charset val="134"/>
      </rPr>
      <t/>
    </r>
  </si>
  <si>
    <r>
      <t>213.14</t>
    </r>
    <r>
      <rPr>
        <sz val="12"/>
        <rFont val="宋体"/>
        <charset val="134"/>
      </rPr>
      <t/>
    </r>
  </si>
  <si>
    <r>
      <t>213.15</t>
    </r>
    <r>
      <rPr>
        <sz val="12"/>
        <rFont val="宋体"/>
        <charset val="134"/>
      </rPr>
      <t/>
    </r>
  </si>
  <si>
    <r>
      <t>213.16</t>
    </r>
    <r>
      <rPr>
        <sz val="12"/>
        <rFont val="宋体"/>
        <charset val="134"/>
      </rPr>
      <t/>
    </r>
  </si>
  <si>
    <r>
      <t>213.17</t>
    </r>
    <r>
      <rPr>
        <sz val="12"/>
        <rFont val="宋体"/>
        <charset val="134"/>
      </rPr>
      <t/>
    </r>
  </si>
  <si>
    <r>
      <t>213.18</t>
    </r>
    <r>
      <rPr>
        <sz val="12"/>
        <rFont val="宋体"/>
        <charset val="134"/>
      </rPr>
      <t/>
    </r>
  </si>
  <si>
    <r>
      <t>213.19</t>
    </r>
    <r>
      <rPr>
        <sz val="12"/>
        <rFont val="宋体"/>
        <charset val="134"/>
      </rPr>
      <t/>
    </r>
  </si>
  <si>
    <r>
      <t>213.20</t>
    </r>
    <r>
      <rPr>
        <sz val="12"/>
        <rFont val="宋体"/>
        <charset val="134"/>
      </rPr>
      <t/>
    </r>
  </si>
  <si>
    <r>
      <t>213.21</t>
    </r>
    <r>
      <rPr>
        <sz val="12"/>
        <rFont val="宋体"/>
        <charset val="134"/>
      </rPr>
      <t/>
    </r>
  </si>
  <si>
    <r>
      <t>213.22</t>
    </r>
    <r>
      <rPr>
        <sz val="12"/>
        <rFont val="宋体"/>
        <charset val="134"/>
      </rPr>
      <t/>
    </r>
  </si>
  <si>
    <t>8絲封口泡沫袋加厚6.5*8cm-2.5*3"</t>
    <phoneticPr fontId="44" type="noConversion"/>
  </si>
  <si>
    <t>304.01</t>
    <phoneticPr fontId="44" type="noConversion"/>
  </si>
  <si>
    <r>
      <t>304.13</t>
    </r>
    <r>
      <rPr>
        <sz val="12"/>
        <rFont val="宋体"/>
        <charset val="134"/>
      </rPr>
      <t/>
    </r>
  </si>
  <si>
    <r>
      <t>304.14</t>
    </r>
    <r>
      <rPr>
        <sz val="12"/>
        <rFont val="宋体"/>
        <charset val="134"/>
      </rPr>
      <t/>
    </r>
  </si>
  <si>
    <r>
      <t>304.15</t>
    </r>
    <r>
      <rPr>
        <sz val="12"/>
        <rFont val="宋体"/>
        <charset val="134"/>
      </rPr>
      <t/>
    </r>
  </si>
  <si>
    <r>
      <t>304.16</t>
    </r>
    <r>
      <rPr>
        <sz val="12"/>
        <rFont val="宋体"/>
        <charset val="134"/>
      </rPr>
      <t/>
    </r>
  </si>
  <si>
    <r>
      <t>304.17</t>
    </r>
    <r>
      <rPr>
        <sz val="12"/>
        <rFont val="宋体"/>
        <charset val="134"/>
      </rPr>
      <t/>
    </r>
  </si>
  <si>
    <r>
      <t>304.18</t>
    </r>
    <r>
      <rPr>
        <sz val="12"/>
        <rFont val="宋体"/>
        <charset val="134"/>
      </rPr>
      <t/>
    </r>
  </si>
  <si>
    <r>
      <t>304.19</t>
    </r>
    <r>
      <rPr>
        <sz val="12"/>
        <rFont val="宋体"/>
        <charset val="134"/>
      </rPr>
      <t/>
    </r>
  </si>
  <si>
    <r>
      <t>304.20</t>
    </r>
    <r>
      <rPr>
        <sz val="12"/>
        <rFont val="宋体"/>
        <charset val="134"/>
      </rPr>
      <t/>
    </r>
  </si>
  <si>
    <r>
      <t>304.21</t>
    </r>
    <r>
      <rPr>
        <sz val="12"/>
        <rFont val="宋体"/>
        <charset val="134"/>
      </rPr>
      <t/>
    </r>
  </si>
  <si>
    <t>504.05</t>
    <phoneticPr fontId="44" type="noConversion"/>
  </si>
  <si>
    <t>504.06</t>
  </si>
  <si>
    <t>504.07</t>
  </si>
  <si>
    <t>504.08</t>
  </si>
  <si>
    <t>504.09</t>
  </si>
  <si>
    <t>502.34</t>
    <phoneticPr fontId="44" type="noConversion"/>
  </si>
  <si>
    <t>502.35</t>
  </si>
  <si>
    <t>502.36</t>
  </si>
  <si>
    <t>502.38</t>
  </si>
  <si>
    <t>502.39</t>
  </si>
  <si>
    <t>502.40</t>
    <phoneticPr fontId="44" type="noConversion"/>
  </si>
  <si>
    <t>502.41</t>
  </si>
  <si>
    <t>502.42</t>
  </si>
  <si>
    <t>502.43</t>
  </si>
  <si>
    <t>502.44</t>
  </si>
  <si>
    <t>502.45</t>
    <phoneticPr fontId="44" type="noConversion"/>
  </si>
  <si>
    <t>502.46</t>
  </si>
  <si>
    <t>502.47</t>
  </si>
  <si>
    <t>502.48</t>
  </si>
  <si>
    <t>502.49</t>
  </si>
  <si>
    <t>502.50</t>
  </si>
  <si>
    <t>401.01</t>
    <phoneticPr fontId="44" type="noConversion"/>
  </si>
  <si>
    <t>401.02</t>
  </si>
  <si>
    <t>401.03</t>
  </si>
  <si>
    <t>401.04</t>
  </si>
  <si>
    <t>401.05</t>
  </si>
  <si>
    <t>401.06</t>
  </si>
  <si>
    <t>401.07</t>
  </si>
  <si>
    <t>401.08</t>
  </si>
  <si>
    <t>401.09</t>
  </si>
  <si>
    <t>401.10</t>
  </si>
  <si>
    <t>401.11</t>
  </si>
  <si>
    <t>401.12</t>
  </si>
  <si>
    <t>401.13</t>
  </si>
  <si>
    <t>401.14</t>
  </si>
  <si>
    <t>401.15</t>
  </si>
  <si>
    <t>401.16</t>
  </si>
  <si>
    <t>401.17</t>
  </si>
  <si>
    <t>401.18</t>
  </si>
  <si>
    <t>401.19</t>
  </si>
  <si>
    <t>401.20</t>
  </si>
  <si>
    <t>401.21</t>
  </si>
  <si>
    <t>401.22</t>
  </si>
  <si>
    <t>401.23</t>
  </si>
  <si>
    <t>401.24</t>
  </si>
  <si>
    <t>403.01</t>
    <phoneticPr fontId="44" type="noConversion"/>
  </si>
  <si>
    <t>403.02</t>
  </si>
  <si>
    <t>403.03</t>
  </si>
  <si>
    <t>403.05</t>
  </si>
  <si>
    <t>403.06</t>
  </si>
  <si>
    <t>403.07</t>
  </si>
  <si>
    <t>403.08</t>
  </si>
  <si>
    <t>403.09</t>
  </si>
  <si>
    <t>403.10</t>
  </si>
  <si>
    <t>403.12</t>
  </si>
  <si>
    <t>403.13</t>
  </si>
  <si>
    <t>403.14</t>
  </si>
  <si>
    <t>403.15</t>
  </si>
  <si>
    <t>403.16</t>
  </si>
  <si>
    <t>403.17</t>
  </si>
  <si>
    <t>353.01</t>
    <phoneticPr fontId="44" type="noConversion"/>
  </si>
  <si>
    <t>353.02</t>
  </si>
  <si>
    <t>353.03</t>
  </si>
  <si>
    <t>353.04</t>
  </si>
  <si>
    <t>353.05</t>
  </si>
  <si>
    <t>353.06</t>
  </si>
  <si>
    <t>353.07</t>
  </si>
  <si>
    <t>321.01</t>
    <phoneticPr fontId="44" type="noConversion"/>
  </si>
  <si>
    <t>321.02</t>
  </si>
  <si>
    <t>321.03</t>
  </si>
  <si>
    <t>321.04</t>
  </si>
  <si>
    <r>
      <t>105.17</t>
    </r>
    <r>
      <rPr>
        <sz val="12"/>
        <rFont val="宋体"/>
        <charset val="134"/>
      </rPr>
      <t/>
    </r>
    <phoneticPr fontId="44" type="noConversion"/>
  </si>
  <si>
    <t>花藝膠帶12mm*27m-313秋</t>
    <phoneticPr fontId="44" type="noConversion"/>
  </si>
  <si>
    <t>403.11</t>
    <phoneticPr fontId="44" type="noConversion"/>
  </si>
  <si>
    <t>403.04</t>
    <phoneticPr fontId="44" type="noConversion"/>
  </si>
  <si>
    <t>502.27</t>
    <phoneticPr fontId="44" type="noConversion"/>
  </si>
  <si>
    <t>彈性繃帶50mm*4.5m-新膚色(棕)</t>
    <phoneticPr fontId="44" type="noConversion"/>
  </si>
  <si>
    <t>282.08</t>
    <phoneticPr fontId="44" type="noConversion"/>
  </si>
  <si>
    <t>235.05</t>
    <phoneticPr fontId="44" type="noConversion"/>
  </si>
  <si>
    <t>地毯固定貼片L型120mm*120mm*2mm-白</t>
    <phoneticPr fontId="44" type="noConversion"/>
  </si>
  <si>
    <t>283.05</t>
    <phoneticPr fontId="44" type="noConversion"/>
  </si>
  <si>
    <t>283.03</t>
    <phoneticPr fontId="44" type="noConversion"/>
  </si>
  <si>
    <t>283.04</t>
    <phoneticPr fontId="44" type="noConversion"/>
  </si>
  <si>
    <t>283.09</t>
    <phoneticPr fontId="44" type="noConversion"/>
  </si>
  <si>
    <t>306.10</t>
    <phoneticPr fontId="44" type="noConversion"/>
  </si>
  <si>
    <t>306.11</t>
    <phoneticPr fontId="44" type="noConversion"/>
  </si>
  <si>
    <t>306.01</t>
    <phoneticPr fontId="44" type="noConversion"/>
  </si>
  <si>
    <t>304.02</t>
  </si>
  <si>
    <t>304.03</t>
  </si>
  <si>
    <t>304.04</t>
  </si>
  <si>
    <t>304.05</t>
  </si>
  <si>
    <t>304.06</t>
  </si>
  <si>
    <t>304.07</t>
  </si>
  <si>
    <t>304.08</t>
  </si>
  <si>
    <t>304.09</t>
  </si>
  <si>
    <t>304.22</t>
  </si>
  <si>
    <t>304.10</t>
    <phoneticPr fontId="44" type="noConversion"/>
  </si>
  <si>
    <t>304.11</t>
    <phoneticPr fontId="44" type="noConversion"/>
  </si>
  <si>
    <t>304.12</t>
    <phoneticPr fontId="44" type="noConversion"/>
  </si>
  <si>
    <r>
      <t>304.24</t>
    </r>
    <r>
      <rPr>
        <sz val="12"/>
        <rFont val="宋体"/>
        <charset val="134"/>
      </rPr>
      <t/>
    </r>
    <phoneticPr fontId="44" type="noConversion"/>
  </si>
  <si>
    <t>貓眼大框太陽眼鏡-亮黑灰片</t>
    <phoneticPr fontId="44" type="noConversion"/>
  </si>
  <si>
    <t>303.24</t>
    <phoneticPr fontId="44" type="noConversion"/>
  </si>
  <si>
    <t>303.26</t>
    <phoneticPr fontId="44" type="noConversion"/>
  </si>
  <si>
    <t>水龍頭水口-可調角度銀色圓球</t>
    <phoneticPr fontId="44" type="noConversion"/>
  </si>
  <si>
    <t>迷你片型保險絲-5A-橘</t>
  </si>
  <si>
    <t>迷你片型保險絲-7.5A-咖啡</t>
  </si>
  <si>
    <t>迷你片型保險絲-10A-紅</t>
  </si>
  <si>
    <t>迷你片型保險絲-15A-藍</t>
  </si>
  <si>
    <t>迷你片型保險絲-20A-黃</t>
  </si>
  <si>
    <t>迷你片型保險絲-25A-白</t>
  </si>
  <si>
    <t>迷你片型保險絲-30A-綠</t>
  </si>
  <si>
    <t>迷你片型保險絲-35A-紫</t>
  </si>
  <si>
    <t>迷你片型保險絲-40A-暗紅</t>
  </si>
  <si>
    <t>小片型保險絲-1A</t>
  </si>
  <si>
    <t>小片型保險絲-3A</t>
  </si>
  <si>
    <t>小片型保險絲-5A</t>
  </si>
  <si>
    <t>小片型保險絲-7.5A</t>
  </si>
  <si>
    <t>小片型保險絲-10A</t>
  </si>
  <si>
    <t>小片型保險絲-15A</t>
  </si>
  <si>
    <t>小片型保險絲-20A</t>
  </si>
  <si>
    <t>小片型保險絲-25A</t>
  </si>
  <si>
    <t>小片型保險絲-30A</t>
  </si>
  <si>
    <t>小片型保險絲-35A</t>
  </si>
  <si>
    <t>小片型保險絲-40A</t>
  </si>
  <si>
    <t>中片型保險絲-1A</t>
  </si>
  <si>
    <t>中片型保險絲-3A</t>
  </si>
  <si>
    <t>中片型保險絲-5A</t>
  </si>
  <si>
    <t>中片型保險絲-7.5A</t>
  </si>
  <si>
    <t>中片型保險絲-10A</t>
  </si>
  <si>
    <t>中片型保險絲-15A</t>
  </si>
  <si>
    <t>中片型保險絲-20A</t>
  </si>
  <si>
    <t>中片型保險絲-25A</t>
  </si>
  <si>
    <t>中片型保險絲-30A</t>
  </si>
  <si>
    <t>中片型保險絲-35A</t>
  </si>
  <si>
    <t>中片型保險絲-40A</t>
  </si>
  <si>
    <t>中片型保險絲-50A</t>
    <phoneticPr fontId="44" type="noConversion"/>
  </si>
  <si>
    <t>大片型保險絲-20A</t>
  </si>
  <si>
    <t>大片型保險絲-30A</t>
  </si>
  <si>
    <t>大片型保險絲-40A</t>
  </si>
  <si>
    <t>大片型保險絲-50A</t>
  </si>
  <si>
    <t>大片型保險絲-60A</t>
  </si>
  <si>
    <t>大片型保險絲-70A</t>
  </si>
  <si>
    <t>大片型保險絲-100A</t>
  </si>
  <si>
    <t>5mm*20mm快斷型管型保險絲-0.2A</t>
  </si>
  <si>
    <t>5mm*20mm快斷型管型保險絲-0.5A</t>
  </si>
  <si>
    <t>5mm*20mm快斷型管型保險絲-1A</t>
  </si>
  <si>
    <t>5mm*20mm快斷型管型保險絲-2A</t>
  </si>
  <si>
    <t>5mm*20mm快斷型管型保險絲-3A</t>
  </si>
  <si>
    <t>5mm*20mm快斷型管型保險絲-5A</t>
  </si>
  <si>
    <t>5mm*20mm快斷型管型保險絲-8A</t>
  </si>
  <si>
    <t>5mm*20mm快斷型管型保險絲-10A</t>
  </si>
  <si>
    <t>5mm*20mm快斷型管型保險絲-15A</t>
  </si>
  <si>
    <t>5mm*20mm快斷型管型保險絲-20A</t>
    <phoneticPr fontId="44" type="noConversion"/>
  </si>
  <si>
    <t>6mm*30mm快斷型管型保險絲-0.5A</t>
  </si>
  <si>
    <t>6mm*30mm快斷型管型保險絲-1A</t>
  </si>
  <si>
    <t>6mm*30mm快斷型管型保險絲-2A</t>
  </si>
  <si>
    <t>6mm*30mm快斷型管型保險絲-3A</t>
  </si>
  <si>
    <t>6mm*30mm快斷型管型保險絲-5A</t>
  </si>
  <si>
    <t>6mm*30mm快斷型管型保險絲-10A</t>
  </si>
  <si>
    <t>6mm*30mm快斷型管型保險絲-15A</t>
  </si>
  <si>
    <t>6mm*30mm快斷型管型保險絲-20A</t>
  </si>
  <si>
    <t>6mm*30mm快斷型管型保險絲-30A</t>
  </si>
  <si>
    <t>汽車保險絲盒取電器-迷你透明端子</t>
    <phoneticPr fontId="44" type="noConversion"/>
  </si>
  <si>
    <t>汽車保險絲盒取電器-小透明端子</t>
  </si>
  <si>
    <t>汽車保險絲盒取電器-中透明端子</t>
  </si>
  <si>
    <t>5mm*20mm旋鈕式保險管座</t>
    <phoneticPr fontId="44" type="noConversion"/>
  </si>
  <si>
    <t>6mm*30mm旋鈕式保險管座</t>
    <phoneticPr fontId="44" type="noConversion"/>
  </si>
  <si>
    <t>16絲鋁箔自封袋9cm*13cm-藍</t>
    <phoneticPr fontId="44" type="noConversion"/>
  </si>
  <si>
    <t>16絲鋁箔自封袋12cm*20cm-藍</t>
  </si>
  <si>
    <t>16絲鋁箔自封袋12cm*20cm-黑</t>
  </si>
  <si>
    <t>108.01</t>
    <phoneticPr fontId="44" type="noConversion"/>
  </si>
  <si>
    <t>108.02</t>
  </si>
  <si>
    <t>108.03</t>
  </si>
  <si>
    <t>108.04</t>
  </si>
  <si>
    <t>108.05</t>
  </si>
  <si>
    <t>108.06</t>
  </si>
  <si>
    <t>108.07</t>
  </si>
  <si>
    <t>108.08</t>
  </si>
  <si>
    <t>108.09</t>
  </si>
  <si>
    <t>108.10</t>
  </si>
  <si>
    <t>108.11</t>
  </si>
  <si>
    <t>108.12</t>
  </si>
  <si>
    <t>108.13</t>
  </si>
  <si>
    <t>108.14</t>
  </si>
  <si>
    <t>109.01</t>
    <phoneticPr fontId="44" type="noConversion"/>
  </si>
  <si>
    <t>109.02</t>
  </si>
  <si>
    <t>109.03</t>
  </si>
  <si>
    <t>109.05</t>
  </si>
  <si>
    <t>109.06</t>
  </si>
  <si>
    <t>109.04</t>
    <phoneticPr fontId="44" type="noConversion"/>
  </si>
  <si>
    <t>109.07</t>
  </si>
  <si>
    <t>20絲圖案自封袋2.5cm*3.5cm-紫維尼</t>
    <phoneticPr fontId="44" type="noConversion"/>
  </si>
  <si>
    <t>20絲圖案自封袋2.5cm*3cm-紅笑臉</t>
  </si>
  <si>
    <t>20絲圖案自封袋2cm*2.8cm-骷髏頭</t>
  </si>
  <si>
    <t>20絲圖案自封袋3.5cm*5cm-粉紅小豬</t>
  </si>
  <si>
    <t>20絲圖案自封袋3cm*4cm-橙維尼</t>
  </si>
  <si>
    <t>20絲圖案自封袋2.5cm*3.5cm-粉紅小豬</t>
    <phoneticPr fontId="44" type="noConversion"/>
  </si>
  <si>
    <t>20絲圖案自封袋2.5cm*3.5cm-紅笑臉</t>
    <phoneticPr fontId="44" type="noConversion"/>
  </si>
  <si>
    <t>315.01</t>
    <phoneticPr fontId="44" type="noConversion"/>
  </si>
  <si>
    <t>315.02</t>
  </si>
  <si>
    <t>315.03</t>
  </si>
  <si>
    <t>315.04</t>
  </si>
  <si>
    <t>315.05</t>
  </si>
  <si>
    <t>315.06</t>
  </si>
  <si>
    <t>315.07</t>
  </si>
  <si>
    <t>331.01</t>
    <phoneticPr fontId="44" type="noConversion"/>
  </si>
  <si>
    <t>322.41</t>
    <phoneticPr fontId="44" type="noConversion"/>
  </si>
  <si>
    <t>333.41</t>
    <phoneticPr fontId="44" type="noConversion"/>
  </si>
  <si>
    <t>333.42</t>
  </si>
  <si>
    <t>333.43</t>
  </si>
  <si>
    <t>361.01</t>
    <phoneticPr fontId="44" type="noConversion"/>
  </si>
  <si>
    <t>361.22</t>
  </si>
  <si>
    <t>361.23</t>
  </si>
  <si>
    <t>361.24</t>
  </si>
  <si>
    <t>361.25</t>
  </si>
  <si>
    <t>361.26</t>
  </si>
  <si>
    <t>361.27</t>
  </si>
  <si>
    <t>361.28</t>
  </si>
  <si>
    <t>107.03</t>
    <phoneticPr fontId="44" type="noConversion"/>
  </si>
  <si>
    <t>306.04</t>
    <phoneticPr fontId="44" type="noConversion"/>
  </si>
  <si>
    <t>LED閃光百葉窗眼鏡-白</t>
    <phoneticPr fontId="44" type="noConversion"/>
  </si>
  <si>
    <r>
      <t>夜光膠帶10mm*1m-桃紅發橙</t>
    </r>
    <r>
      <rPr>
        <sz val="10"/>
        <rFont val="宋体"/>
        <charset val="134"/>
      </rPr>
      <t>(橙紅)</t>
    </r>
    <phoneticPr fontId="44" type="noConversion"/>
  </si>
  <si>
    <r>
      <t>夜光膠帶20mm*1m-桃紅發橙</t>
    </r>
    <r>
      <rPr>
        <sz val="10"/>
        <rFont val="宋体"/>
        <charset val="134"/>
      </rPr>
      <t>(</t>
    </r>
    <r>
      <rPr>
        <sz val="10"/>
        <rFont val="宋体"/>
        <charset val="134"/>
      </rPr>
      <t>橙紅</t>
    </r>
    <r>
      <rPr>
        <sz val="10"/>
        <rFont val="宋体"/>
        <charset val="134"/>
      </rPr>
      <t>)</t>
    </r>
    <phoneticPr fontId="44" type="noConversion"/>
  </si>
  <si>
    <r>
      <t>夜光膠帶10mm*1m-N銀紅</t>
    </r>
    <r>
      <rPr>
        <sz val="10"/>
        <rFont val="宋体"/>
        <charset val="134"/>
      </rPr>
      <t>(銀紅)</t>
    </r>
    <phoneticPr fontId="44" type="noConversion"/>
  </si>
  <si>
    <r>
      <t>夜光膠帶20mm*1m-N銀紅</t>
    </r>
    <r>
      <rPr>
        <sz val="10"/>
        <rFont val="宋体"/>
        <charset val="134"/>
      </rPr>
      <t>(銀紅)</t>
    </r>
    <phoneticPr fontId="44" type="noConversion"/>
  </si>
  <si>
    <t>夜光膠帶10mm*1m-N橙紅</t>
    <phoneticPr fontId="44" type="noConversion"/>
  </si>
  <si>
    <r>
      <t>夜光膠帶20mm*1m-N藍</t>
    </r>
    <r>
      <rPr>
        <sz val="10"/>
        <rFont val="宋体"/>
        <charset val="134"/>
      </rPr>
      <t>(N橙紅?)</t>
    </r>
    <phoneticPr fontId="44" type="noConversion"/>
  </si>
  <si>
    <t>0.75cm2中片型保險絲盒-AWG18</t>
    <phoneticPr fontId="44" type="noConversion"/>
  </si>
  <si>
    <t>美紋紙手撕膠帶6mm*12m-黃</t>
    <phoneticPr fontId="44" type="noConversion"/>
  </si>
  <si>
    <t>美紋紙手撕膠帶10mm*12m-黃</t>
    <phoneticPr fontId="44" type="noConversion"/>
  </si>
  <si>
    <t>美紋紙手撕膠帶12mm*12m-黃</t>
    <phoneticPr fontId="44" type="noConversion"/>
  </si>
  <si>
    <t>美紋紙手撕膠帶20mm*12m-黃</t>
    <phoneticPr fontId="44" type="noConversion"/>
  </si>
  <si>
    <t>美紋紙手撕膠帶24mm*12m-黃</t>
    <phoneticPr fontId="44" type="noConversion"/>
  </si>
  <si>
    <t>美紋紙手撕膠帶50mm*12m-黃</t>
    <phoneticPr fontId="44" type="noConversion"/>
  </si>
  <si>
    <t>美紋紙手撕膠帶6mm*12m-橙</t>
    <phoneticPr fontId="44" type="noConversion"/>
  </si>
  <si>
    <t>美紋紙手撕膠帶10mm*12m-橙</t>
    <phoneticPr fontId="44" type="noConversion"/>
  </si>
  <si>
    <t>美紋紙手撕膠帶12mm*12m-橙</t>
    <phoneticPr fontId="44" type="noConversion"/>
  </si>
  <si>
    <t>美紋紙手撕膠帶20mm*12m-橙</t>
    <phoneticPr fontId="44" type="noConversion"/>
  </si>
  <si>
    <t>美紋紙手撕膠帶24mm*12m-橙</t>
    <phoneticPr fontId="44" type="noConversion"/>
  </si>
  <si>
    <t>美紋紙手撕膠帶50mm*12m-橙</t>
    <phoneticPr fontId="44" type="noConversion"/>
  </si>
  <si>
    <t>牛皮紙氣泡信封13cm*23cm+4cm</t>
  </si>
  <si>
    <t>牛皮紙氣泡信封15cm*25cm+4cm</t>
  </si>
  <si>
    <t>牛皮紙氣泡信封15cm*18cm+4cm</t>
  </si>
  <si>
    <t>牛皮紙氣泡信封20cm*21cm+4cm</t>
  </si>
  <si>
    <t>牛皮紙氣泡信封25cm*30cm+4cm</t>
  </si>
  <si>
    <t>珠光膜氣泡信封11cm*13cm+4cm</t>
  </si>
  <si>
    <t>珠光膜氣泡信封13cm*13cm+4cm</t>
  </si>
  <si>
    <t>珠光膜氣泡信封13cm*21cm+4cm</t>
  </si>
  <si>
    <t>珠光膜氣泡信封14cm*16cm+4cm</t>
  </si>
  <si>
    <t>珠光膜氣泡信封15cm*18cm+4cm</t>
  </si>
  <si>
    <t>珠光膜氣泡信封16cm*16cm+4cm</t>
  </si>
  <si>
    <t>珠光膜氣泡信封18cm*23cm+4cm</t>
  </si>
  <si>
    <t>珠光膜氣泡信封23cm*28cm+4cm</t>
  </si>
  <si>
    <t>珠光膜氣泡信封26cm*30cm+4cm</t>
  </si>
  <si>
    <t>珠光膜氣泡信封</t>
  </si>
  <si>
    <t>牛皮紙氣泡信封</t>
  </si>
  <si>
    <t>405.01</t>
    <phoneticPr fontId="44" type="noConversion"/>
  </si>
  <si>
    <t>269.01</t>
    <phoneticPr fontId="44" type="noConversion"/>
  </si>
  <si>
    <t>401.25</t>
    <phoneticPr fontId="44" type="noConversion"/>
  </si>
  <si>
    <t>401.26</t>
  </si>
  <si>
    <t>404.01</t>
    <phoneticPr fontId="44" type="noConversion"/>
  </si>
  <si>
    <t>404.02</t>
  </si>
  <si>
    <t>401.29</t>
  </si>
  <si>
    <t>401.30</t>
  </si>
  <si>
    <t>401.31</t>
  </si>
  <si>
    <t>401.32</t>
  </si>
  <si>
    <t>511.01</t>
    <phoneticPr fontId="44" type="noConversion"/>
  </si>
  <si>
    <t>轉接頭-RCA公轉音頻3.5mm母</t>
    <phoneticPr fontId="2" type="noConversion"/>
  </si>
  <si>
    <t>BNC端子-RG60</t>
    <phoneticPr fontId="2" type="noConversion"/>
  </si>
  <si>
    <t>轉換插座-3孔轉英國3腳</t>
    <phoneticPr fontId="2" type="noConversion"/>
  </si>
  <si>
    <t>RCA端子-公</t>
    <phoneticPr fontId="2" type="noConversion"/>
  </si>
  <si>
    <t>RCA端子-母</t>
    <phoneticPr fontId="2" type="noConversion"/>
  </si>
  <si>
    <t>USB接頭-2母</t>
    <phoneticPr fontId="2" type="noConversion"/>
  </si>
  <si>
    <t>轉換插座-3孔轉美國3腳</t>
    <phoneticPr fontId="2" type="noConversion"/>
  </si>
  <si>
    <t>電池盒-18650單節3.7V</t>
    <phoneticPr fontId="2" type="noConversion"/>
  </si>
  <si>
    <t>轉接頭-BNC母轉RCA母</t>
    <phoneticPr fontId="2" type="noConversion"/>
  </si>
  <si>
    <t>轉接頭-BNC母轉RCA公</t>
    <phoneticPr fontId="2" type="noConversion"/>
  </si>
  <si>
    <t>36cm一分二DC電源線5.5*2.1mm-1公2母</t>
  </si>
  <si>
    <t>USB接頭-2公</t>
    <phoneticPr fontId="2" type="noConversion"/>
  </si>
  <si>
    <t>轉換插座-3孔轉扁2插</t>
    <phoneticPr fontId="2" type="noConversion"/>
  </si>
  <si>
    <t>轉接頭-VGA公轉VGA母</t>
    <phoneticPr fontId="2" type="noConversion"/>
  </si>
  <si>
    <t>轉接頭-VGA母轉VGA母</t>
    <phoneticPr fontId="2" type="noConversion"/>
  </si>
  <si>
    <t>轉接頭-VGA公轉VGA公</t>
    <phoneticPr fontId="2" type="noConversion"/>
  </si>
  <si>
    <t>HDMI接頭-公母</t>
    <phoneticPr fontId="2" type="noConversion"/>
  </si>
  <si>
    <t>HDMI接頭-母母帶螺絲孔</t>
    <phoneticPr fontId="2" type="noConversion"/>
  </si>
  <si>
    <t>BNC接頭-公轉按鈕接線端子</t>
    <phoneticPr fontId="2" type="noConversion"/>
  </si>
  <si>
    <t>BNC接頭-母轉按鈕接線端子</t>
    <phoneticPr fontId="2" type="noConversion"/>
  </si>
  <si>
    <t>BNC接頭-公轉接線綠端子</t>
    <phoneticPr fontId="2" type="noConversion"/>
  </si>
  <si>
    <t>BNC接頭-母轉接線綠端子</t>
    <phoneticPr fontId="2" type="noConversion"/>
  </si>
  <si>
    <t>RCA接頭-公轉接線綠端子</t>
    <phoneticPr fontId="2" type="noConversion"/>
  </si>
  <si>
    <t>RCA接頭-母轉接線綠端子</t>
    <phoneticPr fontId="2" type="noConversion"/>
  </si>
  <si>
    <t>轉接頭-BNC公轉RCA母</t>
    <phoneticPr fontId="2" type="noConversion"/>
  </si>
  <si>
    <t>轉接頭-BNC公轉RCA公</t>
    <phoneticPr fontId="2" type="noConversion"/>
  </si>
  <si>
    <t>BNC接頭-母母</t>
    <phoneticPr fontId="2" type="noConversion"/>
  </si>
  <si>
    <t>轉換插座-3孔轉歐大4.8mm</t>
    <phoneticPr fontId="2" type="noConversion"/>
  </si>
  <si>
    <t>轉換插座-3孔轉歐小4mm</t>
    <phoneticPr fontId="2" type="noConversion"/>
  </si>
  <si>
    <t>BNC接頭-3母</t>
    <phoneticPr fontId="2" type="noConversion"/>
  </si>
  <si>
    <t>轉換插座-3孔轉澳州3腳</t>
    <phoneticPr fontId="2" type="noConversion"/>
  </si>
  <si>
    <t>轉換插座-3孔轉澳州2腳</t>
    <phoneticPr fontId="2" type="noConversion"/>
  </si>
  <si>
    <t>HDMI接頭-90度L公母(窄端向上)</t>
    <phoneticPr fontId="2" type="noConversion"/>
  </si>
  <si>
    <t>HDMI接頭-270度L公母(窄端向下)</t>
    <phoneticPr fontId="2" type="noConversion"/>
  </si>
  <si>
    <t>HDMI接頭-母micro公</t>
    <phoneticPr fontId="2" type="noConversion"/>
  </si>
  <si>
    <t>HDMI接頭-母mini公micro公</t>
    <phoneticPr fontId="2" type="noConversion"/>
  </si>
  <si>
    <t>HDMI接頭-母mini公</t>
    <phoneticPr fontId="2" type="noConversion"/>
  </si>
  <si>
    <t>HDMI接頭-左彎公母(窄端向下)</t>
    <phoneticPr fontId="2" type="noConversion"/>
  </si>
  <si>
    <t>HDMI接頭-右彎公母(窄端向下)</t>
    <phoneticPr fontId="2" type="noConversion"/>
  </si>
  <si>
    <t>HDMI接頭-90度L母母(窄端同向)</t>
    <phoneticPr fontId="2" type="noConversion"/>
  </si>
  <si>
    <t>RCA接頭-母母</t>
    <phoneticPr fontId="2" type="noConversion"/>
  </si>
  <si>
    <t>RCA接頭-公公</t>
    <phoneticPr fontId="2" type="noConversion"/>
  </si>
  <si>
    <t>HDMI接頭-90度L母母帶螺絲孔(窄端同向)</t>
    <phoneticPr fontId="2" type="noConversion"/>
  </si>
  <si>
    <t>RCA接頭-1分2公轉2母</t>
    <phoneticPr fontId="2" type="noConversion"/>
  </si>
  <si>
    <t>RCA接頭-1分2母轉2公</t>
    <phoneticPr fontId="2" type="noConversion"/>
  </si>
  <si>
    <t>RCA接頭-1分2母轉2母</t>
    <phoneticPr fontId="2" type="noConversion"/>
  </si>
  <si>
    <t>音頻線3.5mm-1分2黑色公轉2母帶線175mm</t>
    <phoneticPr fontId="2" type="noConversion"/>
  </si>
  <si>
    <t>BNC接頭-公公</t>
    <phoneticPr fontId="2" type="noConversion"/>
  </si>
  <si>
    <t>BNC接頭-1公2母</t>
    <phoneticPr fontId="2" type="noConversion"/>
  </si>
  <si>
    <t>HDMI接頭-母母鍍金</t>
    <phoneticPr fontId="2" type="noConversion"/>
  </si>
  <si>
    <t>1分2轉接頭-音頻3.5mm公轉2RCA母鍍金</t>
    <phoneticPr fontId="2" type="noConversion"/>
  </si>
  <si>
    <t>1分2轉接頭-音頻3.5mm公轉2RCA母鐵鍍鎳</t>
    <phoneticPr fontId="2" type="noConversion"/>
  </si>
  <si>
    <t>RCA接頭-1分2公轉2母鍍金</t>
    <phoneticPr fontId="2" type="noConversion"/>
  </si>
  <si>
    <t>USB連接線-公T頭公1m</t>
    <phoneticPr fontId="2" type="noConversion"/>
  </si>
  <si>
    <t>DC轉接線-USB轉DC公頭2.5*0.7mm</t>
  </si>
  <si>
    <t>DC轉接線-USB轉DC公頭3.5*1.35mm</t>
  </si>
  <si>
    <t>DC轉接線-USB轉DC公頭4.0*1.7mm</t>
  </si>
  <si>
    <t>DC轉接線-USB轉DC公頭5.5*2.1mm</t>
  </si>
  <si>
    <t>轉接頭-BNC公轉F母CCTV</t>
    <phoneticPr fontId="2" type="noConversion"/>
  </si>
  <si>
    <t>轉接頭-DVI(24+5)母轉HDMI公黑色螺絲</t>
    <phoneticPr fontId="2" type="noConversion"/>
  </si>
  <si>
    <t>311.01</t>
    <phoneticPr fontId="2" type="noConversion"/>
  </si>
  <si>
    <t>311.02</t>
  </si>
  <si>
    <t>311.03</t>
  </si>
  <si>
    <t>311.04</t>
  </si>
  <si>
    <t>311.05</t>
  </si>
  <si>
    <t>311.06</t>
  </si>
  <si>
    <t>311.07</t>
  </si>
  <si>
    <t>311.08</t>
  </si>
  <si>
    <t>311.09</t>
  </si>
  <si>
    <t>315.14</t>
  </si>
  <si>
    <t>333.02</t>
  </si>
  <si>
    <t>333.03</t>
  </si>
  <si>
    <t>333.04</t>
  </si>
  <si>
    <t>333.05</t>
  </si>
  <si>
    <t>333.06</t>
  </si>
  <si>
    <t>333.07</t>
  </si>
  <si>
    <t>333.08</t>
  </si>
  <si>
    <t>333.09</t>
  </si>
  <si>
    <t>333.10</t>
  </si>
  <si>
    <t>333.11</t>
  </si>
  <si>
    <t>332.01</t>
    <phoneticPr fontId="2" type="noConversion"/>
  </si>
  <si>
    <t>332.02</t>
  </si>
  <si>
    <t>332.03</t>
  </si>
  <si>
    <t>332.04</t>
  </si>
  <si>
    <t>332.05</t>
  </si>
  <si>
    <t>332.06</t>
  </si>
  <si>
    <t>332.07</t>
  </si>
  <si>
    <t>332.08</t>
  </si>
  <si>
    <t>332.09</t>
  </si>
  <si>
    <t>332.10</t>
    <phoneticPr fontId="2" type="noConversion"/>
  </si>
  <si>
    <t>332.11</t>
  </si>
  <si>
    <t>332.12</t>
  </si>
  <si>
    <t>332.13</t>
  </si>
  <si>
    <t>332.14</t>
  </si>
  <si>
    <t>332.15</t>
  </si>
  <si>
    <t>351.01</t>
    <phoneticPr fontId="2" type="noConversion"/>
  </si>
  <si>
    <t>351.02</t>
  </si>
  <si>
    <t>351.03</t>
  </si>
  <si>
    <t>351.04</t>
  </si>
  <si>
    <t>351.05</t>
  </si>
  <si>
    <t>351.06</t>
  </si>
  <si>
    <t>316.01</t>
    <phoneticPr fontId="2" type="noConversion"/>
  </si>
  <si>
    <t>316.02</t>
  </si>
  <si>
    <t>316.03</t>
  </si>
  <si>
    <t>316.04</t>
  </si>
  <si>
    <t>316.05</t>
  </si>
  <si>
    <t>316.06</t>
  </si>
  <si>
    <t>307.01</t>
    <phoneticPr fontId="2" type="noConversion"/>
  </si>
  <si>
    <t>307.02</t>
  </si>
  <si>
    <t>307.03</t>
  </si>
  <si>
    <t>307.06</t>
  </si>
  <si>
    <t>307.07</t>
  </si>
  <si>
    <t>鰐魚夾-測試線中50cm-5色套</t>
    <phoneticPr fontId="2" type="noConversion"/>
  </si>
  <si>
    <t>335.01</t>
    <phoneticPr fontId="2" type="noConversion"/>
  </si>
  <si>
    <t>335.02</t>
  </si>
  <si>
    <t>335.03</t>
  </si>
  <si>
    <t>335.04</t>
  </si>
  <si>
    <t>335.05</t>
  </si>
  <si>
    <t>335.06</t>
  </si>
  <si>
    <t>335.07</t>
  </si>
  <si>
    <t>335.08</t>
  </si>
  <si>
    <t>335.09</t>
  </si>
  <si>
    <t>335.10</t>
  </si>
  <si>
    <t>335.11</t>
  </si>
  <si>
    <t>335.12</t>
  </si>
  <si>
    <t>335.13</t>
  </si>
  <si>
    <t>335.14</t>
  </si>
  <si>
    <t>335.15</t>
  </si>
  <si>
    <t>335.16</t>
  </si>
  <si>
    <t>334.01</t>
    <phoneticPr fontId="2" type="noConversion"/>
  </si>
  <si>
    <t>334.05</t>
  </si>
  <si>
    <t>334.06</t>
  </si>
  <si>
    <t>316.07</t>
    <phoneticPr fontId="2" type="noConversion"/>
  </si>
  <si>
    <t>316.08</t>
  </si>
  <si>
    <t>316.09</t>
  </si>
  <si>
    <t>316.10</t>
  </si>
  <si>
    <t>316.11</t>
    <phoneticPr fontId="2" type="noConversion"/>
  </si>
  <si>
    <t>316.12</t>
  </si>
  <si>
    <t>316.13</t>
  </si>
  <si>
    <t>316.14</t>
  </si>
  <si>
    <t>338.01</t>
    <phoneticPr fontId="2" type="noConversion"/>
  </si>
  <si>
    <t>338.02</t>
  </si>
  <si>
    <t>338.03</t>
  </si>
  <si>
    <t>338.04</t>
  </si>
  <si>
    <t>音頻接頭-1分2-3.5mm公轉2母</t>
    <phoneticPr fontId="2" type="noConversion"/>
  </si>
  <si>
    <t>音頻接頭-單音6.35mm母轉3.5mm公</t>
    <phoneticPr fontId="2" type="noConversion"/>
  </si>
  <si>
    <t>音頻接頭-雙音6.35mm母轉3.5mm公</t>
    <phoneticPr fontId="2" type="noConversion"/>
  </si>
  <si>
    <t>音頻接頭-3.5mm母轉6.35mm公</t>
    <phoneticPr fontId="2" type="noConversion"/>
  </si>
  <si>
    <t>334.07</t>
  </si>
  <si>
    <t>334.08</t>
  </si>
  <si>
    <t>334.09</t>
  </si>
  <si>
    <t>334.10</t>
  </si>
  <si>
    <t>338.21</t>
    <phoneticPr fontId="2" type="noConversion"/>
  </si>
  <si>
    <t>338.22</t>
  </si>
  <si>
    <t>338.23</t>
  </si>
  <si>
    <t>338.24</t>
    <phoneticPr fontId="2" type="noConversion"/>
  </si>
  <si>
    <t>338.25</t>
  </si>
  <si>
    <t>338.26</t>
  </si>
  <si>
    <t>338.27</t>
  </si>
  <si>
    <t>338.28</t>
    <phoneticPr fontId="2" type="noConversion"/>
  </si>
  <si>
    <t>338.29</t>
    <phoneticPr fontId="2" type="noConversion"/>
  </si>
  <si>
    <t>354.01</t>
    <phoneticPr fontId="2" type="noConversion"/>
  </si>
  <si>
    <t>354.02</t>
  </si>
  <si>
    <t>354.03</t>
  </si>
  <si>
    <t>354.04</t>
  </si>
  <si>
    <t>354.05</t>
  </si>
  <si>
    <t>354.06</t>
  </si>
  <si>
    <t>322.06</t>
    <phoneticPr fontId="2" type="noConversion"/>
  </si>
  <si>
    <r>
      <t>321.2</t>
    </r>
    <r>
      <rPr>
        <sz val="10"/>
        <rFont val="宋体"/>
        <charset val="134"/>
      </rPr>
      <t>1</t>
    </r>
    <phoneticPr fontId="44" type="noConversion"/>
  </si>
  <si>
    <r>
      <t>321.22</t>
    </r>
    <r>
      <rPr>
        <sz val="10"/>
        <rFont val="宋体"/>
        <charset val="134"/>
      </rPr>
      <t/>
    </r>
  </si>
  <si>
    <r>
      <t>321.23</t>
    </r>
    <r>
      <rPr>
        <sz val="10"/>
        <rFont val="宋体"/>
        <charset val="134"/>
      </rPr>
      <t/>
    </r>
  </si>
  <si>
    <r>
      <t>321.24</t>
    </r>
    <r>
      <rPr>
        <sz val="10"/>
        <rFont val="宋体"/>
        <charset val="134"/>
      </rPr>
      <t/>
    </r>
  </si>
  <si>
    <r>
      <t>321.25</t>
    </r>
    <r>
      <rPr>
        <sz val="10"/>
        <rFont val="宋体"/>
        <charset val="134"/>
      </rPr>
      <t/>
    </r>
  </si>
  <si>
    <r>
      <t>321.26</t>
    </r>
    <r>
      <rPr>
        <sz val="10"/>
        <rFont val="宋体"/>
        <charset val="134"/>
      </rPr>
      <t/>
    </r>
  </si>
  <si>
    <r>
      <t>321.27</t>
    </r>
    <r>
      <rPr>
        <sz val="10"/>
        <rFont val="宋体"/>
        <charset val="134"/>
      </rPr>
      <t/>
    </r>
  </si>
  <si>
    <r>
      <t>321.28</t>
    </r>
    <r>
      <rPr>
        <sz val="10"/>
        <rFont val="宋体"/>
        <charset val="134"/>
      </rPr>
      <t/>
    </r>
  </si>
  <si>
    <r>
      <t>321.29</t>
    </r>
    <r>
      <rPr>
        <sz val="10"/>
        <rFont val="宋体"/>
        <charset val="134"/>
      </rPr>
      <t/>
    </r>
  </si>
  <si>
    <r>
      <t>321.30</t>
    </r>
    <r>
      <rPr>
        <sz val="10"/>
        <rFont val="宋体"/>
        <charset val="134"/>
      </rPr>
      <t/>
    </r>
  </si>
  <si>
    <r>
      <t>321.31</t>
    </r>
    <r>
      <rPr>
        <sz val="10"/>
        <rFont val="宋体"/>
        <charset val="134"/>
      </rPr>
      <t/>
    </r>
  </si>
  <si>
    <r>
      <t>321.32</t>
    </r>
    <r>
      <rPr>
        <sz val="10"/>
        <rFont val="宋体"/>
        <charset val="134"/>
      </rPr>
      <t/>
    </r>
  </si>
  <si>
    <r>
      <t>321.33</t>
    </r>
    <r>
      <rPr>
        <sz val="10"/>
        <rFont val="宋体"/>
        <charset val="134"/>
      </rPr>
      <t/>
    </r>
  </si>
  <si>
    <r>
      <t>321.34</t>
    </r>
    <r>
      <rPr>
        <sz val="10"/>
        <rFont val="宋体"/>
        <charset val="134"/>
      </rPr>
      <t/>
    </r>
  </si>
  <si>
    <r>
      <t>321.35</t>
    </r>
    <r>
      <rPr>
        <sz val="10"/>
        <rFont val="宋体"/>
        <charset val="134"/>
      </rPr>
      <t/>
    </r>
  </si>
  <si>
    <r>
      <t>321.36</t>
    </r>
    <r>
      <rPr>
        <sz val="10"/>
        <rFont val="宋体"/>
        <charset val="134"/>
      </rPr>
      <t/>
    </r>
  </si>
  <si>
    <r>
      <t>321.37</t>
    </r>
    <r>
      <rPr>
        <sz val="10"/>
        <rFont val="宋体"/>
        <charset val="134"/>
      </rPr>
      <t/>
    </r>
  </si>
  <si>
    <r>
      <t>321.38</t>
    </r>
    <r>
      <rPr>
        <sz val="10"/>
        <rFont val="宋体"/>
        <charset val="134"/>
      </rPr>
      <t/>
    </r>
  </si>
  <si>
    <r>
      <t>321.39</t>
    </r>
    <r>
      <rPr>
        <sz val="10"/>
        <rFont val="宋体"/>
        <charset val="134"/>
      </rPr>
      <t/>
    </r>
  </si>
  <si>
    <r>
      <t>322.0</t>
    </r>
    <r>
      <rPr>
        <sz val="10"/>
        <rFont val="宋体"/>
        <charset val="134"/>
      </rPr>
      <t>1</t>
    </r>
    <phoneticPr fontId="44" type="noConversion"/>
  </si>
  <si>
    <r>
      <t>322.02</t>
    </r>
    <r>
      <rPr>
        <sz val="10"/>
        <rFont val="宋体"/>
        <charset val="134"/>
      </rPr>
      <t/>
    </r>
  </si>
  <si>
    <r>
      <t>322.03</t>
    </r>
    <r>
      <rPr>
        <sz val="10"/>
        <rFont val="宋体"/>
        <charset val="134"/>
      </rPr>
      <t/>
    </r>
  </si>
  <si>
    <r>
      <t>322.04</t>
    </r>
    <r>
      <rPr>
        <sz val="10"/>
        <rFont val="宋体"/>
        <charset val="134"/>
      </rPr>
      <t/>
    </r>
  </si>
  <si>
    <r>
      <t>322.05</t>
    </r>
    <r>
      <rPr>
        <sz val="10"/>
        <rFont val="宋体"/>
        <charset val="134"/>
      </rPr>
      <t/>
    </r>
  </si>
  <si>
    <t>361.21</t>
    <phoneticPr fontId="44" type="noConversion"/>
  </si>
  <si>
    <t>361.29</t>
    <phoneticPr fontId="44" type="noConversion"/>
  </si>
  <si>
    <t>405.02</t>
  </si>
  <si>
    <r>
      <t>401.</t>
    </r>
    <r>
      <rPr>
        <sz val="10"/>
        <rFont val="宋体"/>
        <charset val="134"/>
      </rPr>
      <t>27</t>
    </r>
    <phoneticPr fontId="44" type="noConversion"/>
  </si>
  <si>
    <t>511.02</t>
  </si>
  <si>
    <t>511.03</t>
    <phoneticPr fontId="44" type="noConversion"/>
  </si>
  <si>
    <t>401.28</t>
    <phoneticPr fontId="44" type="noConversion"/>
  </si>
  <si>
    <t>401.33</t>
  </si>
  <si>
    <t>511.04</t>
    <phoneticPr fontId="44" type="noConversion"/>
  </si>
  <si>
    <t>L-2分-3分外牙</t>
    <phoneticPr fontId="48" type="noConversion"/>
  </si>
  <si>
    <t>L-2分-1分細外牙</t>
    <phoneticPr fontId="48" type="noConversion"/>
  </si>
  <si>
    <t>L-3分-3分外牙</t>
    <phoneticPr fontId="48" type="noConversion"/>
  </si>
  <si>
    <t>L-3分-2分外牙</t>
    <phoneticPr fontId="48" type="noConversion"/>
  </si>
  <si>
    <t>L-2分-2分內牙</t>
    <phoneticPr fontId="48" type="noConversion"/>
  </si>
  <si>
    <t>L-2分-2分-隔板</t>
    <phoneticPr fontId="48" type="noConversion"/>
  </si>
  <si>
    <t>L-2分-1分長快插</t>
    <phoneticPr fontId="48" type="noConversion"/>
  </si>
  <si>
    <t>L-2分-2分快插</t>
    <phoneticPr fontId="48" type="noConversion"/>
  </si>
  <si>
    <t>L-3分-3分快插</t>
    <phoneticPr fontId="48" type="noConversion"/>
  </si>
  <si>
    <t>L-2分-3分內牙</t>
    <phoneticPr fontId="48" type="noConversion"/>
  </si>
  <si>
    <t>L-2分-3分快插</t>
    <phoneticPr fontId="48" type="noConversion"/>
  </si>
  <si>
    <t>L-3分-2分內牙</t>
    <phoneticPr fontId="48" type="noConversion"/>
  </si>
  <si>
    <t>L-3分-1分細外牙</t>
    <phoneticPr fontId="48" type="noConversion"/>
  </si>
  <si>
    <t>L-3分-2分快插</t>
    <phoneticPr fontId="48" type="noConversion"/>
  </si>
  <si>
    <t>L-3分-3分內牙</t>
    <phoneticPr fontId="48" type="noConversion"/>
  </si>
  <si>
    <t>L-3分-3分</t>
    <phoneticPr fontId="48" type="noConversion"/>
  </si>
  <si>
    <t>直-2分-2分</t>
    <phoneticPr fontId="48" type="noConversion"/>
  </si>
  <si>
    <t>直-2分-3分</t>
    <phoneticPr fontId="48" type="noConversion"/>
  </si>
  <si>
    <t>直-2分-3分外牙-隔板</t>
    <phoneticPr fontId="48" type="noConversion"/>
  </si>
  <si>
    <t>直-2分-2分外牙</t>
    <phoneticPr fontId="48" type="noConversion"/>
  </si>
  <si>
    <t>直-2分-2分細內牙</t>
    <phoneticPr fontId="48" type="noConversion"/>
  </si>
  <si>
    <t>直-2分-3分內牙</t>
    <phoneticPr fontId="48" type="noConversion"/>
  </si>
  <si>
    <t>直-3分-3分-隔板</t>
    <phoneticPr fontId="48" type="noConversion"/>
  </si>
  <si>
    <t>直-2分-3分外牙</t>
    <phoneticPr fontId="48" type="noConversion"/>
  </si>
  <si>
    <t>直-2分-2分內牙</t>
    <phoneticPr fontId="48" type="noConversion"/>
  </si>
  <si>
    <t>直-3分-3分外牙</t>
    <phoneticPr fontId="48" type="noConversion"/>
  </si>
  <si>
    <t>直-3分-3分</t>
    <phoneticPr fontId="48" type="noConversion"/>
  </si>
  <si>
    <t>直-2分-1分細外牙</t>
    <phoneticPr fontId="48" type="noConversion"/>
  </si>
  <si>
    <t>直-3分-2分外牙</t>
    <phoneticPr fontId="48" type="noConversion"/>
  </si>
  <si>
    <t>直-3分-3分內牙</t>
    <phoneticPr fontId="48" type="noConversion"/>
  </si>
  <si>
    <t>直-3分-2分內牙</t>
    <phoneticPr fontId="48" type="noConversion"/>
  </si>
  <si>
    <t>直-2分-3分-隔板</t>
    <phoneticPr fontId="48" type="noConversion"/>
  </si>
  <si>
    <t>T-3分-3分-3分</t>
    <phoneticPr fontId="48" type="noConversion"/>
  </si>
  <si>
    <t>T-3分-2分-3分</t>
    <phoneticPr fontId="48" type="noConversion"/>
  </si>
  <si>
    <t>T-2分-2分外牙-2分</t>
    <phoneticPr fontId="48" type="noConversion"/>
  </si>
  <si>
    <t>T-2分-2分-2分快插</t>
    <phoneticPr fontId="48" type="noConversion"/>
  </si>
  <si>
    <t>T-2分-2分-2分外牙</t>
    <phoneticPr fontId="48" type="noConversion"/>
  </si>
  <si>
    <t>Y-3分-3分-3分</t>
    <phoneticPr fontId="48" type="noConversion"/>
  </si>
  <si>
    <t>T-2分-2分-2分</t>
    <phoneticPr fontId="48" type="noConversion"/>
  </si>
  <si>
    <t>L-2分-2分</t>
    <phoneticPr fontId="48" type="noConversion"/>
  </si>
  <si>
    <t>T-2分-2分快插-2分</t>
    <phoneticPr fontId="48" type="noConversion"/>
  </si>
  <si>
    <t>T-3分-2分外牙-3分</t>
    <phoneticPr fontId="48" type="noConversion"/>
  </si>
  <si>
    <t>T-3分-3分外牙-3分</t>
    <phoneticPr fontId="48" type="noConversion"/>
  </si>
  <si>
    <t>T-3分-3分-2分外牙</t>
    <phoneticPr fontId="48" type="noConversion"/>
  </si>
  <si>
    <t>T-2分-3分外牙-2分</t>
    <phoneticPr fontId="48" type="noConversion"/>
  </si>
  <si>
    <t>T-3分-3分-2分快插</t>
    <phoneticPr fontId="48" type="noConversion"/>
  </si>
  <si>
    <t>T-2分-3分外牙-3分</t>
    <phoneticPr fontId="48" type="noConversion"/>
  </si>
  <si>
    <t>T-2分-2分外牙-3分</t>
    <phoneticPr fontId="48" type="noConversion"/>
  </si>
  <si>
    <t>T-3分-3分-3分外牙</t>
    <phoneticPr fontId="48" type="noConversion"/>
  </si>
  <si>
    <t>T-3分-3分-3分快插</t>
    <phoneticPr fontId="48" type="noConversion"/>
  </si>
  <si>
    <t>吸水不鏽鋼濾網-3分</t>
    <phoneticPr fontId="48" type="noConversion"/>
  </si>
  <si>
    <t>球閥-2分-3分</t>
    <phoneticPr fontId="48" type="noConversion"/>
  </si>
  <si>
    <t>球閥-2分-2分</t>
    <phoneticPr fontId="48" type="noConversion"/>
  </si>
  <si>
    <t>球閥-3分-2分外牙</t>
    <phoneticPr fontId="48" type="noConversion"/>
  </si>
  <si>
    <t>球閥-2分-2分外牙</t>
    <phoneticPr fontId="48" type="noConversion"/>
  </si>
  <si>
    <t>球閥-3分-3分外牙</t>
    <phoneticPr fontId="48" type="noConversion"/>
  </si>
  <si>
    <t>球閥-L-3分-6分內牙</t>
    <phoneticPr fontId="48" type="noConversion"/>
  </si>
  <si>
    <t>球閥-L-2分-2分內牙</t>
    <phoneticPr fontId="48" type="noConversion"/>
  </si>
  <si>
    <t>球閥-L-2分-6分內牙</t>
    <phoneticPr fontId="48" type="noConversion"/>
  </si>
  <si>
    <t>球閥-L-2分-3分內牙</t>
    <phoneticPr fontId="48" type="noConversion"/>
  </si>
  <si>
    <t>球閥-L-3分-3分內牙</t>
    <phoneticPr fontId="48" type="noConversion"/>
  </si>
  <si>
    <t>球閥-L-3分-2分內牙</t>
    <phoneticPr fontId="48" type="noConversion"/>
  </si>
  <si>
    <t>立布-3分</t>
    <phoneticPr fontId="48" type="noConversion"/>
  </si>
  <si>
    <t>立布-2分</t>
    <phoneticPr fontId="48" type="noConversion"/>
  </si>
  <si>
    <t>廢水比-300</t>
    <phoneticPr fontId="48" type="noConversion"/>
  </si>
  <si>
    <t>廢水比-650</t>
    <phoneticPr fontId="48" type="noConversion"/>
  </si>
  <si>
    <t>廢水比-350</t>
    <phoneticPr fontId="48" type="noConversion"/>
  </si>
  <si>
    <t>廢水比-550</t>
    <phoneticPr fontId="48" type="noConversion"/>
  </si>
  <si>
    <t>廢水比-420</t>
    <phoneticPr fontId="48" type="noConversion"/>
  </si>
  <si>
    <t>Y-2分-2分-2分</t>
    <phoneticPr fontId="48" type="noConversion"/>
  </si>
  <si>
    <t>L-2分-2分外牙</t>
    <phoneticPr fontId="48" type="noConversion"/>
  </si>
  <si>
    <t>L-2分-3分</t>
    <phoneticPr fontId="48" type="noConversion"/>
  </si>
  <si>
    <t>T-2分-3分-2分</t>
    <phoneticPr fontId="48" type="noConversion"/>
  </si>
  <si>
    <t>T-2分-3分-3分</t>
    <phoneticPr fontId="48" type="noConversion"/>
  </si>
  <si>
    <t>直-2分-3分快插</t>
  </si>
  <si>
    <t>直-2分-2分快插</t>
  </si>
  <si>
    <t>直-3分-2分快插</t>
  </si>
  <si>
    <t>球閥-L-2分-2分內牙-陶瓷</t>
    <phoneticPr fontId="48" type="noConversion"/>
  </si>
  <si>
    <t>381.01</t>
    <phoneticPr fontId="48" type="noConversion"/>
  </si>
  <si>
    <t>381.02</t>
  </si>
  <si>
    <t>381.03</t>
  </si>
  <si>
    <t>381.04</t>
  </si>
  <si>
    <t>381.05</t>
  </si>
  <si>
    <t>381.06</t>
  </si>
  <si>
    <t>381.07</t>
  </si>
  <si>
    <t>381.08</t>
  </si>
  <si>
    <t>381.09</t>
  </si>
  <si>
    <t>381.10</t>
  </si>
  <si>
    <t>381.11</t>
  </si>
  <si>
    <t>381.12</t>
  </si>
  <si>
    <t>381.13</t>
  </si>
  <si>
    <t>381.14</t>
  </si>
  <si>
    <t>381.15</t>
  </si>
  <si>
    <t>381.16</t>
  </si>
  <si>
    <t>381.17</t>
  </si>
  <si>
    <t>381.18</t>
  </si>
  <si>
    <t>381.19</t>
  </si>
  <si>
    <t>381.20</t>
  </si>
  <si>
    <t>381.32</t>
  </si>
  <si>
    <t>381.33</t>
  </si>
  <si>
    <t>381.34</t>
  </si>
  <si>
    <t>381.35</t>
  </si>
  <si>
    <t>381.36</t>
  </si>
  <si>
    <t>381.37</t>
  </si>
  <si>
    <t>381.38</t>
  </si>
  <si>
    <t>381.39</t>
  </si>
  <si>
    <t>381.40</t>
  </si>
  <si>
    <t>381.41</t>
  </si>
  <si>
    <t>381.42</t>
  </si>
  <si>
    <t>381.43</t>
  </si>
  <si>
    <t>381.44</t>
  </si>
  <si>
    <t>381.45</t>
  </si>
  <si>
    <t>381.46</t>
  </si>
  <si>
    <t>381.47</t>
  </si>
  <si>
    <t>381.48</t>
  </si>
  <si>
    <t>381.49</t>
  </si>
  <si>
    <t>381.50</t>
  </si>
  <si>
    <t>381.51</t>
  </si>
  <si>
    <t>381.52</t>
  </si>
  <si>
    <t>381.54</t>
  </si>
  <si>
    <t>381.56</t>
  </si>
  <si>
    <t>381.57</t>
  </si>
  <si>
    <t>381.58</t>
  </si>
  <si>
    <t>381.59</t>
  </si>
  <si>
    <t>381.60</t>
  </si>
  <si>
    <t>381.61</t>
  </si>
  <si>
    <t>381.62</t>
  </si>
  <si>
    <t>381.63</t>
  </si>
  <si>
    <t>381.64</t>
  </si>
  <si>
    <t>381.65</t>
  </si>
  <si>
    <t>381.66</t>
  </si>
  <si>
    <t>381.67</t>
  </si>
  <si>
    <t>381.68</t>
  </si>
  <si>
    <t>381.69</t>
  </si>
  <si>
    <t>382.01</t>
    <phoneticPr fontId="48" type="noConversion"/>
  </si>
  <si>
    <t>382.02</t>
  </si>
  <si>
    <t>382.03</t>
  </si>
  <si>
    <t>382.04</t>
  </si>
  <si>
    <t>382.05</t>
  </si>
  <si>
    <t>382.06</t>
  </si>
  <si>
    <t>382.07</t>
  </si>
  <si>
    <t>382.09</t>
  </si>
  <si>
    <t>382.10</t>
  </si>
  <si>
    <t>382.11</t>
  </si>
  <si>
    <t>382.12</t>
  </si>
  <si>
    <t>382.13</t>
  </si>
  <si>
    <t>382.31</t>
    <phoneticPr fontId="48" type="noConversion"/>
  </si>
  <si>
    <t>382.32</t>
  </si>
  <si>
    <t>382.33</t>
  </si>
  <si>
    <t>382.34</t>
  </si>
  <si>
    <t>382.35</t>
  </si>
  <si>
    <t>382.36</t>
  </si>
  <si>
    <t>廢水比-450</t>
    <phoneticPr fontId="48" type="noConversion"/>
  </si>
  <si>
    <t>382.37</t>
  </si>
  <si>
    <t>382.38</t>
  </si>
  <si>
    <t>廢水比-800</t>
    <phoneticPr fontId="48" type="noConversion"/>
  </si>
  <si>
    <t>廢水比-1000</t>
    <phoneticPr fontId="48" type="noConversion"/>
  </si>
  <si>
    <t>廢水比-1200</t>
    <phoneticPr fontId="48" type="noConversion"/>
  </si>
  <si>
    <t>廢水比-1500</t>
    <phoneticPr fontId="48" type="noConversion"/>
  </si>
  <si>
    <t>立布-4分</t>
    <phoneticPr fontId="48" type="noConversion"/>
  </si>
  <si>
    <t>立布-6分</t>
    <phoneticPr fontId="48" type="noConversion"/>
  </si>
  <si>
    <t>382.40</t>
  </si>
  <si>
    <t>382.41</t>
  </si>
  <si>
    <t>382.42</t>
  </si>
  <si>
    <t>382.51</t>
    <phoneticPr fontId="48" type="noConversion"/>
  </si>
  <si>
    <t>382.52</t>
  </si>
  <si>
    <t>382.53</t>
  </si>
  <si>
    <t>382.54</t>
  </si>
  <si>
    <t>383.01</t>
    <phoneticPr fontId="48" type="noConversion"/>
  </si>
  <si>
    <t>381.31</t>
    <phoneticPr fontId="48" type="noConversion"/>
  </si>
  <si>
    <t>直-2分-1分細內牙</t>
    <phoneticPr fontId="48" type="noConversion"/>
  </si>
  <si>
    <r>
      <t>L-2分-1分內牙</t>
    </r>
    <r>
      <rPr>
        <sz val="10"/>
        <rFont val="宋体"/>
        <charset val="134"/>
      </rPr>
      <t>(細內牙?)</t>
    </r>
    <phoneticPr fontId="48" type="noConversion"/>
  </si>
  <si>
    <r>
      <t>381.</t>
    </r>
    <r>
      <rPr>
        <sz val="10"/>
        <rFont val="宋体"/>
        <charset val="134"/>
      </rPr>
      <t>70</t>
    </r>
    <phoneticPr fontId="48" type="noConversion"/>
  </si>
  <si>
    <r>
      <t>381.</t>
    </r>
    <r>
      <rPr>
        <sz val="10"/>
        <rFont val="宋体"/>
        <charset val="134"/>
      </rPr>
      <t>55</t>
    </r>
    <phoneticPr fontId="48" type="noConversion"/>
  </si>
  <si>
    <t>381.53</t>
    <phoneticPr fontId="48" type="noConversion"/>
  </si>
  <si>
    <r>
      <t>3</t>
    </r>
    <r>
      <rPr>
        <sz val="10"/>
        <rFont val="宋体"/>
        <charset val="134"/>
      </rPr>
      <t>21.05</t>
    </r>
    <phoneticPr fontId="2" type="noConversion"/>
  </si>
  <si>
    <r>
      <t>3</t>
    </r>
    <r>
      <rPr>
        <sz val="10"/>
        <rFont val="宋体"/>
        <charset val="134"/>
      </rPr>
      <t>21.40</t>
    </r>
    <phoneticPr fontId="2" type="noConversion"/>
  </si>
  <si>
    <r>
      <t>3</t>
    </r>
    <r>
      <rPr>
        <sz val="10"/>
        <rFont val="宋体"/>
        <charset val="134"/>
      </rPr>
      <t>21.41</t>
    </r>
    <phoneticPr fontId="2" type="noConversion"/>
  </si>
  <si>
    <t>1分2轉接線-音頻3.5mm公轉2RCA公金頭1.5m</t>
    <phoneticPr fontId="2" type="noConversion"/>
  </si>
  <si>
    <t>1分3轉接線-音頻3.5mm公轉3RCA母金頭</t>
    <phoneticPr fontId="2" type="noConversion"/>
  </si>
  <si>
    <t>1分2轉接線-音頻3.5mm公轉2RCA母</t>
    <phoneticPr fontId="2" type="noConversion"/>
  </si>
  <si>
    <t>1分3轉接線-音頻3.5mm公轉3RCA公1.5m</t>
    <phoneticPr fontId="2" type="noConversion"/>
  </si>
  <si>
    <t>RCA連接線-2公2公1.5m金頭</t>
    <phoneticPr fontId="2" type="noConversion"/>
  </si>
  <si>
    <t>RCA連接線-3公3公1.5m金頭</t>
    <phoneticPr fontId="2" type="noConversion"/>
  </si>
  <si>
    <t>音頻線3.5mm-公公黑色金頭1.5m</t>
    <phoneticPr fontId="2" type="noConversion"/>
  </si>
  <si>
    <t>音頻線3.5mm-公母黑色全銅金頭1.5m</t>
    <phoneticPr fontId="2" type="noConversion"/>
  </si>
  <si>
    <t>轉換插座-3孔轉美英歐3種小布袋</t>
    <phoneticPr fontId="2" type="noConversion"/>
  </si>
  <si>
    <r>
      <t>鰐魚夾-140mm鍍金200A</t>
    </r>
    <r>
      <rPr>
        <sz val="10"/>
        <rFont val="宋体"/>
        <charset val="134"/>
      </rPr>
      <t>-黑</t>
    </r>
    <phoneticPr fontId="2" type="noConversion"/>
  </si>
  <si>
    <r>
      <t>鰐魚夾-140mm鍍金200A</t>
    </r>
    <r>
      <rPr>
        <sz val="10"/>
        <rFont val="宋体"/>
        <charset val="134"/>
      </rPr>
      <t>-紅</t>
    </r>
    <phoneticPr fontId="2" type="noConversion"/>
  </si>
  <si>
    <r>
      <t>鰐魚夾-102mm鍍銅60A</t>
    </r>
    <r>
      <rPr>
        <sz val="10"/>
        <rFont val="宋体"/>
        <charset val="134"/>
      </rPr>
      <t>-黑紅1對</t>
    </r>
    <phoneticPr fontId="2" type="noConversion"/>
  </si>
  <si>
    <r>
      <t>鰐魚夾-90mm全包鍍銅100A</t>
    </r>
    <r>
      <rPr>
        <sz val="10"/>
        <rFont val="宋体"/>
        <charset val="134"/>
      </rPr>
      <t>-黑</t>
    </r>
    <phoneticPr fontId="2" type="noConversion"/>
  </si>
  <si>
    <r>
      <t>鰐魚夾-90mm全包鍍銅100A</t>
    </r>
    <r>
      <rPr>
        <sz val="10"/>
        <rFont val="宋体"/>
        <charset val="134"/>
      </rPr>
      <t>-紅</t>
    </r>
    <phoneticPr fontId="2" type="noConversion"/>
  </si>
  <si>
    <t>鰐魚夾-75mm全包膠護套彈簧20A-黑</t>
    <phoneticPr fontId="2" type="noConversion"/>
  </si>
  <si>
    <t>鰐魚夾-75mm全包膠護套彈簧20A-紅</t>
    <phoneticPr fontId="2" type="noConversion"/>
  </si>
  <si>
    <r>
      <t>315.0</t>
    </r>
    <r>
      <rPr>
        <sz val="10"/>
        <rFont val="宋体"/>
        <charset val="134"/>
      </rPr>
      <t>8</t>
    </r>
    <phoneticPr fontId="2" type="noConversion"/>
  </si>
  <si>
    <r>
      <t>315.09</t>
    </r>
    <r>
      <rPr>
        <sz val="10"/>
        <rFont val="宋体"/>
        <charset val="134"/>
      </rPr>
      <t/>
    </r>
  </si>
  <si>
    <r>
      <t>315.10</t>
    </r>
    <r>
      <rPr>
        <sz val="10"/>
        <rFont val="宋体"/>
        <charset val="134"/>
      </rPr>
      <t/>
    </r>
  </si>
  <si>
    <r>
      <t>315.11</t>
    </r>
    <r>
      <rPr>
        <sz val="10"/>
        <rFont val="宋体"/>
        <charset val="134"/>
      </rPr>
      <t/>
    </r>
  </si>
  <si>
    <t>315.12</t>
    <phoneticPr fontId="2" type="noConversion"/>
  </si>
  <si>
    <t>315.13</t>
  </si>
  <si>
    <t>315.15</t>
  </si>
  <si>
    <t>315.19</t>
  </si>
  <si>
    <t>315.20</t>
  </si>
  <si>
    <t>315.21</t>
  </si>
  <si>
    <t>315.22</t>
  </si>
  <si>
    <t>315.27</t>
    <phoneticPr fontId="2" type="noConversion"/>
  </si>
  <si>
    <t>307.04</t>
    <phoneticPr fontId="2" type="noConversion"/>
  </si>
  <si>
    <t>307.05</t>
    <phoneticPr fontId="2" type="noConversion"/>
  </si>
  <si>
    <t>315.16</t>
    <phoneticPr fontId="2" type="noConversion"/>
  </si>
  <si>
    <t>315.17</t>
    <phoneticPr fontId="2" type="noConversion"/>
  </si>
  <si>
    <t>315.18</t>
    <phoneticPr fontId="2" type="noConversion"/>
  </si>
  <si>
    <r>
      <t>鰐魚夾-80mm鍍銅50A</t>
    </r>
    <r>
      <rPr>
        <sz val="10"/>
        <rFont val="宋体"/>
        <charset val="134"/>
      </rPr>
      <t>-</t>
    </r>
    <r>
      <rPr>
        <sz val="10"/>
        <rFont val="宋体"/>
        <charset val="134"/>
      </rPr>
      <t>黑紅</t>
    </r>
    <r>
      <rPr>
        <sz val="10"/>
        <rFont val="宋体"/>
        <charset val="134"/>
      </rPr>
      <t>1</t>
    </r>
    <r>
      <rPr>
        <sz val="10"/>
        <rFont val="宋体"/>
        <charset val="134"/>
      </rPr>
      <t>對</t>
    </r>
    <phoneticPr fontId="2" type="noConversion"/>
  </si>
  <si>
    <r>
      <t>鰐魚夾-75mm鍍銅30A</t>
    </r>
    <r>
      <rPr>
        <sz val="10"/>
        <rFont val="宋体"/>
        <charset val="134"/>
      </rPr>
      <t>-</t>
    </r>
    <r>
      <rPr>
        <sz val="10"/>
        <rFont val="宋体"/>
        <charset val="134"/>
      </rPr>
      <t>黑紅</t>
    </r>
    <r>
      <rPr>
        <sz val="10"/>
        <rFont val="宋体"/>
        <charset val="134"/>
      </rPr>
      <t>1</t>
    </r>
    <r>
      <rPr>
        <sz val="10"/>
        <rFont val="宋体"/>
        <charset val="134"/>
      </rPr>
      <t>對</t>
    </r>
    <phoneticPr fontId="2" type="noConversion"/>
  </si>
  <si>
    <t>鰐魚夾-大護套銅5A-黑紅1對</t>
    <phoneticPr fontId="2" type="noConversion"/>
  </si>
  <si>
    <r>
      <t>鰐魚夾-小護套銅5A</t>
    </r>
    <r>
      <rPr>
        <sz val="10"/>
        <rFont val="宋体"/>
        <charset val="134"/>
      </rPr>
      <t>-</t>
    </r>
    <r>
      <rPr>
        <sz val="10"/>
        <rFont val="宋体"/>
        <charset val="134"/>
      </rPr>
      <t>黑紅</t>
    </r>
    <r>
      <rPr>
        <sz val="10"/>
        <rFont val="宋体"/>
        <charset val="134"/>
      </rPr>
      <t>1</t>
    </r>
    <r>
      <rPr>
        <sz val="10"/>
        <rFont val="宋体"/>
        <charset val="134"/>
      </rPr>
      <t>對</t>
    </r>
    <phoneticPr fontId="2" type="noConversion"/>
  </si>
  <si>
    <r>
      <t>鰐魚夾-中護套銅5A</t>
    </r>
    <r>
      <rPr>
        <sz val="10"/>
        <rFont val="宋体"/>
        <charset val="134"/>
      </rPr>
      <t>-</t>
    </r>
    <r>
      <rPr>
        <sz val="10"/>
        <rFont val="宋体"/>
        <charset val="134"/>
      </rPr>
      <t>黑紅</t>
    </r>
    <r>
      <rPr>
        <sz val="10"/>
        <rFont val="宋体"/>
        <charset val="134"/>
      </rPr>
      <t>1</t>
    </r>
    <r>
      <rPr>
        <sz val="10"/>
        <rFont val="宋体"/>
        <charset val="134"/>
      </rPr>
      <t>對</t>
    </r>
    <phoneticPr fontId="2" type="noConversion"/>
  </si>
  <si>
    <r>
      <t>鰐魚夾-55mm鐵鍍鎳帶塑膠長短手柄5A</t>
    </r>
    <r>
      <rPr>
        <sz val="10"/>
        <rFont val="宋体"/>
        <charset val="134"/>
      </rPr>
      <t>-</t>
    </r>
    <r>
      <rPr>
        <sz val="10"/>
        <rFont val="宋体"/>
        <charset val="134"/>
      </rPr>
      <t>黑紅</t>
    </r>
    <r>
      <rPr>
        <sz val="10"/>
        <rFont val="宋体"/>
        <charset val="134"/>
      </rPr>
      <t>1</t>
    </r>
    <r>
      <rPr>
        <sz val="10"/>
        <rFont val="宋体"/>
        <charset val="134"/>
      </rPr>
      <t>對</t>
    </r>
    <phoneticPr fontId="2" type="noConversion"/>
  </si>
  <si>
    <r>
      <t>鰐魚夾-52mm鐵鍍鎳帶塑膠手柄5A</t>
    </r>
    <r>
      <rPr>
        <sz val="10"/>
        <rFont val="宋体"/>
        <charset val="134"/>
      </rPr>
      <t>-</t>
    </r>
    <r>
      <rPr>
        <sz val="10"/>
        <rFont val="宋体"/>
        <charset val="134"/>
      </rPr>
      <t>黑紅</t>
    </r>
    <r>
      <rPr>
        <sz val="10"/>
        <rFont val="宋体"/>
        <charset val="134"/>
      </rPr>
      <t>1</t>
    </r>
    <r>
      <rPr>
        <sz val="10"/>
        <rFont val="宋体"/>
        <charset val="134"/>
      </rPr>
      <t>對</t>
    </r>
    <phoneticPr fontId="2" type="noConversion"/>
  </si>
  <si>
    <r>
      <t>鰐魚夾-50mm鐵鍍鎳帶塑膠單手柄5A</t>
    </r>
    <r>
      <rPr>
        <sz val="10"/>
        <rFont val="宋体"/>
        <charset val="134"/>
      </rPr>
      <t>-</t>
    </r>
    <r>
      <rPr>
        <sz val="10"/>
        <rFont val="宋体"/>
        <charset val="134"/>
      </rPr>
      <t>黑紅</t>
    </r>
    <r>
      <rPr>
        <sz val="10"/>
        <rFont val="宋体"/>
        <charset val="134"/>
      </rPr>
      <t>1</t>
    </r>
    <r>
      <rPr>
        <sz val="10"/>
        <rFont val="宋体"/>
        <charset val="134"/>
      </rPr>
      <t>對</t>
    </r>
    <phoneticPr fontId="2" type="noConversion"/>
  </si>
  <si>
    <r>
      <t>鰐魚夾-35mm鐵鍍鎳帶塑膠手柄5A</t>
    </r>
    <r>
      <rPr>
        <sz val="10"/>
        <rFont val="宋体"/>
        <charset val="134"/>
      </rPr>
      <t>-</t>
    </r>
    <r>
      <rPr>
        <sz val="10"/>
        <rFont val="宋体"/>
        <charset val="134"/>
      </rPr>
      <t>黑紅</t>
    </r>
    <r>
      <rPr>
        <sz val="10"/>
        <rFont val="宋体"/>
        <charset val="134"/>
      </rPr>
      <t>1</t>
    </r>
    <r>
      <rPr>
        <sz val="10"/>
        <rFont val="宋体"/>
        <charset val="134"/>
      </rPr>
      <t>對</t>
    </r>
    <phoneticPr fontId="2" type="noConversion"/>
  </si>
  <si>
    <t>USB連接線-公公藍色透明全銅帶磁環1.5m</t>
    <phoneticPr fontId="2" type="noConversion"/>
  </si>
  <si>
    <t>USB連接線-公母黑色全銅帶磁環1.5m</t>
    <phoneticPr fontId="2" type="noConversion"/>
  </si>
  <si>
    <t>USB連接線-公公黑色全銅帶磁環1.5m</t>
    <phoneticPr fontId="2" type="noConversion"/>
  </si>
  <si>
    <t>音頻線3.5mm-公公金屬金色殼鍍金頭編織線1m</t>
    <phoneticPr fontId="2" type="noConversion"/>
  </si>
  <si>
    <r>
      <t>轉接頭-RS232公轉</t>
    </r>
    <r>
      <rPr>
        <sz val="10"/>
        <rFont val="宋体"/>
        <charset val="134"/>
      </rPr>
      <t>RS232</t>
    </r>
    <r>
      <rPr>
        <sz val="10"/>
        <rFont val="宋体"/>
        <charset val="134"/>
      </rPr>
      <t>公</t>
    </r>
    <phoneticPr fontId="2" type="noConversion"/>
  </si>
  <si>
    <r>
      <t>轉接頭-RS232公轉</t>
    </r>
    <r>
      <rPr>
        <sz val="10"/>
        <rFont val="宋体"/>
        <charset val="134"/>
      </rPr>
      <t>RS232</t>
    </r>
    <r>
      <rPr>
        <sz val="10"/>
        <rFont val="宋体"/>
        <charset val="134"/>
      </rPr>
      <t>母</t>
    </r>
    <phoneticPr fontId="2" type="noConversion"/>
  </si>
  <si>
    <r>
      <t>轉接頭-RS232母轉</t>
    </r>
    <r>
      <rPr>
        <sz val="10"/>
        <rFont val="宋体"/>
        <charset val="134"/>
      </rPr>
      <t>RS232</t>
    </r>
    <r>
      <rPr>
        <sz val="10"/>
        <rFont val="宋体"/>
        <charset val="134"/>
      </rPr>
      <t>母</t>
    </r>
    <phoneticPr fontId="2" type="noConversion"/>
  </si>
  <si>
    <r>
      <t>RCA連接線-1分2</t>
    </r>
    <r>
      <rPr>
        <sz val="10"/>
        <rFont val="宋体"/>
        <charset val="134"/>
      </rPr>
      <t>-</t>
    </r>
    <r>
      <rPr>
        <sz val="10"/>
        <rFont val="宋体"/>
        <charset val="134"/>
      </rPr>
      <t>公轉2母32cm</t>
    </r>
    <phoneticPr fontId="2" type="noConversion"/>
  </si>
  <si>
    <r>
      <t>RCA連接線-1分2-</t>
    </r>
    <r>
      <rPr>
        <sz val="10"/>
        <rFont val="宋体"/>
        <charset val="134"/>
      </rPr>
      <t>母轉2公</t>
    </r>
    <r>
      <rPr>
        <sz val="10"/>
        <rFont val="宋体"/>
        <charset val="134"/>
      </rPr>
      <t>30cm</t>
    </r>
    <phoneticPr fontId="2" type="noConversion"/>
  </si>
  <si>
    <t>RCA接頭-母母鍍金</t>
    <phoneticPr fontId="2" type="noConversion"/>
  </si>
  <si>
    <r>
      <t>334.0</t>
    </r>
    <r>
      <rPr>
        <sz val="10"/>
        <rFont val="宋体"/>
        <charset val="134"/>
      </rPr>
      <t>2</t>
    </r>
    <phoneticPr fontId="2" type="noConversion"/>
  </si>
  <si>
    <r>
      <t>334.0</t>
    </r>
    <r>
      <rPr>
        <sz val="10"/>
        <rFont val="宋体"/>
        <charset val="134"/>
      </rPr>
      <t>3</t>
    </r>
    <phoneticPr fontId="2" type="noConversion"/>
  </si>
  <si>
    <r>
      <t>334.0</t>
    </r>
    <r>
      <rPr>
        <sz val="10"/>
        <rFont val="宋体"/>
        <charset val="134"/>
      </rPr>
      <t>4</t>
    </r>
    <phoneticPr fontId="2" type="noConversion"/>
  </si>
  <si>
    <t>1分2轉接頭-音頻6.35mm公轉2RCA母</t>
    <phoneticPr fontId="2" type="noConversion"/>
  </si>
  <si>
    <r>
      <t>333.</t>
    </r>
    <r>
      <rPr>
        <sz val="10"/>
        <rFont val="宋体"/>
        <charset val="134"/>
      </rPr>
      <t>12</t>
    </r>
    <phoneticPr fontId="2" type="noConversion"/>
  </si>
  <si>
    <r>
      <t>333.</t>
    </r>
    <r>
      <rPr>
        <sz val="10"/>
        <rFont val="宋体"/>
        <charset val="134"/>
      </rPr>
      <t>01</t>
    </r>
    <phoneticPr fontId="2" type="noConversion"/>
  </si>
  <si>
    <r>
      <t>香蕉頭2mm-純銅鍍金直針型</t>
    </r>
    <r>
      <rPr>
        <sz val="10"/>
        <rFont val="宋体"/>
        <charset val="134"/>
      </rPr>
      <t>-紅</t>
    </r>
    <phoneticPr fontId="2" type="noConversion"/>
  </si>
  <si>
    <r>
      <t>香蕉頭4mm-百威鍍金</t>
    </r>
    <r>
      <rPr>
        <sz val="10"/>
        <rFont val="宋体"/>
        <charset val="134"/>
      </rPr>
      <t>-黑</t>
    </r>
    <phoneticPr fontId="2" type="noConversion"/>
  </si>
  <si>
    <t>香蕉頭4mm-百威鍍金-紅</t>
    <phoneticPr fontId="2" type="noConversion"/>
  </si>
  <si>
    <r>
      <t>香蕉頭4mm-鍍金四頁型</t>
    </r>
    <r>
      <rPr>
        <sz val="10"/>
        <rFont val="宋体"/>
        <charset val="134"/>
      </rPr>
      <t>-黑紅1對</t>
    </r>
    <phoneticPr fontId="2" type="noConversion"/>
  </si>
  <si>
    <t>香蕉頭4mm-鍍鎳四頁型-黑紅1對</t>
    <phoneticPr fontId="2" type="noConversion"/>
  </si>
  <si>
    <r>
      <t>香蕉頭4mm-怪獸純銅鍍金四頁型</t>
    </r>
    <r>
      <rPr>
        <sz val="10"/>
        <rFont val="宋体"/>
        <charset val="134"/>
      </rPr>
      <t>-黑</t>
    </r>
    <phoneticPr fontId="2" type="noConversion"/>
  </si>
  <si>
    <r>
      <t>香蕉頭4mm-怪獸純銅鍍金四頁型</t>
    </r>
    <r>
      <rPr>
        <sz val="10"/>
        <rFont val="宋体"/>
        <charset val="134"/>
      </rPr>
      <t>-紅</t>
    </r>
    <phoneticPr fontId="2" type="noConversion"/>
  </si>
  <si>
    <r>
      <t>香蕉頭4mm-雙聯鐵鍍鎳</t>
    </r>
    <r>
      <rPr>
        <sz val="10"/>
        <rFont val="宋体"/>
        <charset val="134"/>
      </rPr>
      <t>-黑</t>
    </r>
    <phoneticPr fontId="2" type="noConversion"/>
  </si>
  <si>
    <r>
      <t>香蕉頭4mm-雙聯鐵鍍鎳</t>
    </r>
    <r>
      <rPr>
        <sz val="10"/>
        <rFont val="宋体"/>
        <charset val="134"/>
      </rPr>
      <t>-紅</t>
    </r>
    <phoneticPr fontId="2" type="noConversion"/>
  </si>
  <si>
    <r>
      <t>香蕉頭4mm-中道純銅鍍金鋁殼L彎頭型</t>
    </r>
    <r>
      <rPr>
        <sz val="10"/>
        <rFont val="宋体"/>
        <charset val="134"/>
      </rPr>
      <t>-黑</t>
    </r>
    <phoneticPr fontId="2" type="noConversion"/>
  </si>
  <si>
    <r>
      <t>香蕉頭4mm-中道純銅鍍金鋁殼L彎頭型</t>
    </r>
    <r>
      <rPr>
        <sz val="10"/>
        <rFont val="宋体"/>
        <charset val="134"/>
      </rPr>
      <t>-紅</t>
    </r>
    <phoneticPr fontId="2" type="noConversion"/>
  </si>
  <si>
    <r>
      <t>香蕉頭4mm-中道純銅鍍金鋁殼鋸齒型</t>
    </r>
    <r>
      <rPr>
        <sz val="10"/>
        <rFont val="宋体"/>
        <charset val="134"/>
      </rPr>
      <t>-黑</t>
    </r>
    <phoneticPr fontId="2" type="noConversion"/>
  </si>
  <si>
    <r>
      <t>香蕉頭4mm-中道純銅鍍金鋁殼鋸齒型</t>
    </r>
    <r>
      <rPr>
        <sz val="10"/>
        <rFont val="宋体"/>
        <charset val="134"/>
      </rPr>
      <t>-紅</t>
    </r>
    <phoneticPr fontId="2" type="noConversion"/>
  </si>
  <si>
    <t>335.17</t>
  </si>
  <si>
    <t>335.18</t>
  </si>
  <si>
    <t>335.19</t>
  </si>
  <si>
    <t>335.20</t>
  </si>
  <si>
    <t>335.21</t>
  </si>
  <si>
    <t>335.22</t>
  </si>
  <si>
    <r>
      <t>香蕉頭4mm-中道純銅鍍金四頁型</t>
    </r>
    <r>
      <rPr>
        <sz val="10"/>
        <rFont val="宋体"/>
        <charset val="134"/>
      </rPr>
      <t>-黑</t>
    </r>
    <phoneticPr fontId="2" type="noConversion"/>
  </si>
  <si>
    <r>
      <t>香蕉頭4mm-中道純銅鍍金四頁型</t>
    </r>
    <r>
      <rPr>
        <sz val="10"/>
        <rFont val="宋体"/>
        <charset val="134"/>
      </rPr>
      <t>-紅</t>
    </r>
    <phoneticPr fontId="2" type="noConversion"/>
  </si>
  <si>
    <r>
      <t>香蕉頭4mm-中道純銅鋁殼六芯型</t>
    </r>
    <r>
      <rPr>
        <sz val="10"/>
        <rFont val="宋体"/>
        <charset val="134"/>
      </rPr>
      <t>-黑</t>
    </r>
    <phoneticPr fontId="2" type="noConversion"/>
  </si>
  <si>
    <r>
      <t>香蕉頭4mm-中道純銅鋁殼六芯型</t>
    </r>
    <r>
      <rPr>
        <sz val="10"/>
        <rFont val="宋体"/>
        <charset val="134"/>
      </rPr>
      <t>-紅</t>
    </r>
    <phoneticPr fontId="2" type="noConversion"/>
  </si>
  <si>
    <r>
      <t>香蕉頭插座4mm-純銅鍍金圓柱型</t>
    </r>
    <r>
      <rPr>
        <sz val="10"/>
        <rFont val="宋体"/>
        <charset val="134"/>
      </rPr>
      <t>-黑</t>
    </r>
    <phoneticPr fontId="2" type="noConversion"/>
  </si>
  <si>
    <r>
      <t>香蕉頭插座4mm-純銅鍍金圓柱型</t>
    </r>
    <r>
      <rPr>
        <sz val="10"/>
        <rFont val="宋体"/>
        <charset val="134"/>
      </rPr>
      <t>-紅</t>
    </r>
    <phoneticPr fontId="2" type="noConversion"/>
  </si>
  <si>
    <r>
      <t>香蕉頭4mm-中道純銅鍍金鋁殼Y型</t>
    </r>
    <r>
      <rPr>
        <sz val="10"/>
        <rFont val="宋体"/>
        <charset val="134"/>
      </rPr>
      <t>-黑</t>
    </r>
    <phoneticPr fontId="2" type="noConversion"/>
  </si>
  <si>
    <r>
      <t>香蕉頭4mm-中道純銅鍍金鋁殼Y型</t>
    </r>
    <r>
      <rPr>
        <sz val="10"/>
        <rFont val="宋体"/>
        <charset val="134"/>
      </rPr>
      <t>-紅</t>
    </r>
    <phoneticPr fontId="2" type="noConversion"/>
  </si>
  <si>
    <r>
      <t>香蕉頭插座4mm-鍍銅六角型</t>
    </r>
    <r>
      <rPr>
        <sz val="10"/>
        <rFont val="宋体"/>
        <charset val="134"/>
      </rPr>
      <t>-黑</t>
    </r>
    <phoneticPr fontId="2" type="noConversion"/>
  </si>
  <si>
    <t>香蕉頭插座4mm-鍍銅六角型-紅</t>
    <phoneticPr fontId="2" type="noConversion"/>
  </si>
  <si>
    <t>335.23</t>
  </si>
  <si>
    <t>335.24</t>
  </si>
  <si>
    <t>335.25</t>
  </si>
  <si>
    <t>335.26</t>
  </si>
  <si>
    <t>335.27</t>
  </si>
  <si>
    <r>
      <t>香蕉頭插座4mm-鐵鍍鎳大圓柱型</t>
    </r>
    <r>
      <rPr>
        <sz val="10"/>
        <rFont val="宋体"/>
        <charset val="134"/>
      </rPr>
      <t>-</t>
    </r>
    <r>
      <rPr>
        <sz val="10"/>
        <rFont val="宋体"/>
        <charset val="134"/>
      </rPr>
      <t>黑紅</t>
    </r>
    <r>
      <rPr>
        <sz val="10"/>
        <rFont val="宋体"/>
        <charset val="134"/>
      </rPr>
      <t>1</t>
    </r>
    <r>
      <rPr>
        <sz val="10"/>
        <rFont val="宋体"/>
        <charset val="134"/>
      </rPr>
      <t>對</t>
    </r>
    <phoneticPr fontId="2" type="noConversion"/>
  </si>
  <si>
    <r>
      <t>香蕉頭插座4mm-鐵鍍鎳圓柱型</t>
    </r>
    <r>
      <rPr>
        <sz val="10"/>
        <rFont val="宋体"/>
        <charset val="134"/>
      </rPr>
      <t>-</t>
    </r>
    <r>
      <rPr>
        <sz val="10"/>
        <rFont val="宋体"/>
        <charset val="134"/>
      </rPr>
      <t>黑紅</t>
    </r>
    <r>
      <rPr>
        <sz val="10"/>
        <rFont val="宋体"/>
        <charset val="134"/>
      </rPr>
      <t>1</t>
    </r>
    <r>
      <rPr>
        <sz val="10"/>
        <rFont val="宋体"/>
        <charset val="134"/>
      </rPr>
      <t>對</t>
    </r>
    <phoneticPr fontId="2" type="noConversion"/>
  </si>
  <si>
    <t>338.30</t>
    <phoneticPr fontId="2" type="noConversion"/>
  </si>
  <si>
    <t>轉接頭-DVI(24+1)公轉VGA母白色</t>
    <phoneticPr fontId="2" type="noConversion"/>
  </si>
  <si>
    <t>轉接頭-DVI(24+1)公轉HDMI母鍍金黑色</t>
    <phoneticPr fontId="2" type="noConversion"/>
  </si>
  <si>
    <t>338.31</t>
  </si>
  <si>
    <t>轉接頭-DVI(24+5)公轉HDMI母鍍金黑色金屬螺絲</t>
    <phoneticPr fontId="2" type="noConversion"/>
  </si>
  <si>
    <t>338.32</t>
  </si>
  <si>
    <t>轉接頭-DVI(24+5)公轉HDMI母鍍金黑色</t>
    <phoneticPr fontId="2" type="noConversion"/>
  </si>
  <si>
    <t>338.33</t>
  </si>
  <si>
    <t>轉接頭-DVI(24+5)公轉VGA母白色</t>
    <phoneticPr fontId="2" type="noConversion"/>
  </si>
  <si>
    <t>338.34</t>
  </si>
  <si>
    <t>轉接頭-DVI(24+5)公轉VGA母黑色金屬螺絲</t>
    <phoneticPr fontId="2" type="noConversion"/>
  </si>
  <si>
    <t>338.35</t>
  </si>
  <si>
    <t>轉接頭-DVI(24+5)公轉VGA母黑色</t>
    <phoneticPr fontId="2" type="noConversion"/>
  </si>
  <si>
    <t>338.36</t>
  </si>
  <si>
    <t>338.37</t>
    <phoneticPr fontId="2" type="noConversion"/>
  </si>
  <si>
    <t>長CTO箱(71.5x26.5x34.5)</t>
    <phoneticPr fontId="2" type="noConversion"/>
  </si>
  <si>
    <t>雜箱(44*44*47)</t>
    <phoneticPr fontId="42" type="noConversion"/>
  </si>
  <si>
    <t>雜箱(31*38*32)</t>
    <phoneticPr fontId="42" type="noConversion"/>
  </si>
  <si>
    <t>dome</t>
    <phoneticPr fontId="42" type="noConversion"/>
  </si>
  <si>
    <t>42mm*50m封箱膠帶</t>
    <phoneticPr fontId="42" type="noConversion"/>
  </si>
  <si>
    <t>雜箱(29*29*45)</t>
    <phoneticPr fontId="42" type="noConversion"/>
  </si>
  <si>
    <t>魔術貼</t>
    <phoneticPr fontId="42" type="noConversion"/>
  </si>
  <si>
    <t>雜箱(51*27*30)</t>
    <phoneticPr fontId="42" type="noConversion"/>
  </si>
  <si>
    <t>收納盒</t>
    <phoneticPr fontId="42" type="noConversion"/>
  </si>
  <si>
    <t>雜箱(54*27*26)</t>
    <phoneticPr fontId="42" type="noConversion"/>
  </si>
  <si>
    <t>50支小T-PP</t>
    <phoneticPr fontId="42" type="noConversion"/>
  </si>
  <si>
    <t>長CTO箱(71.5*26.5*34.5)</t>
    <phoneticPr fontId="2" type="noConversion"/>
  </si>
  <si>
    <t>氣泡信封箱(50*40*39)</t>
    <phoneticPr fontId="2" type="noConversion"/>
  </si>
  <si>
    <t>牛皮紙氣泡信封</t>
    <phoneticPr fontId="2" type="noConversion"/>
  </si>
  <si>
    <t>珠光膜氣泡信封</t>
    <phoneticPr fontId="2" type="noConversion"/>
  </si>
  <si>
    <t>106.01-106.22</t>
    <phoneticPr fontId="2" type="noConversion"/>
  </si>
  <si>
    <t>10絲白邊PE自封袋5cm*8cm+1.5cm</t>
    <phoneticPr fontId="44" type="noConversion"/>
  </si>
  <si>
    <t>10絲白邊PE自封袋8cm*13cm+1.5cm</t>
    <phoneticPr fontId="44" type="noConversion"/>
  </si>
  <si>
    <t>熱縮管+6.5*8封口氣泡袋</t>
    <phoneticPr fontId="42" type="noConversion"/>
  </si>
  <si>
    <t>352.01-352.05(缺352.03)</t>
    <phoneticPr fontId="2" type="noConversion"/>
  </si>
  <si>
    <t>501.01-504.04(缺502.05-502.09+502.40-502.44)</t>
    <phoneticPr fontId="2" type="noConversion"/>
  </si>
  <si>
    <t>滑鼠+13*13珠光膜+6.5*8封口氣泡袋</t>
  </si>
  <si>
    <t>快遞袋+16*16珠光膜+6.5*8封口氣泡袋</t>
  </si>
  <si>
    <t>眼鏡+13*13珠光膜+6.5*8封口氣泡袋</t>
  </si>
  <si>
    <t>滑鼠+18*23珠光膜+8*13氣泡袋</t>
  </si>
  <si>
    <t>352.03+352.06-352.08</t>
    <phoneticPr fontId="2" type="noConversion"/>
  </si>
  <si>
    <t>雜箱(40*40*40)</t>
    <phoneticPr fontId="42" type="noConversion"/>
  </si>
  <si>
    <t>15*15氣泡袋</t>
    <phoneticPr fontId="42" type="noConversion"/>
  </si>
  <si>
    <t>8*8氣泡袋(8*10作錯)</t>
    <phoneticPr fontId="42" type="noConversion"/>
  </si>
  <si>
    <t>PVC氣球鏈+包裝彩帶+氣球圓點膠+26*30珠光膜+冰箱貼</t>
    <phoneticPr fontId="2" type="noConversion"/>
  </si>
  <si>
    <t>202+208+214</t>
    <phoneticPr fontId="2" type="noConversion"/>
  </si>
  <si>
    <t>281</t>
    <phoneticPr fontId="2" type="noConversion"/>
  </si>
  <si>
    <t>401</t>
    <phoneticPr fontId="2" type="noConversion"/>
  </si>
  <si>
    <t>212+262.41</t>
    <phoneticPr fontId="2" type="noConversion"/>
  </si>
  <si>
    <t>104</t>
    <phoneticPr fontId="2" type="noConversion"/>
  </si>
  <si>
    <t>502.05-502.09+502.40-502.44</t>
    <phoneticPr fontId="2" type="noConversion"/>
  </si>
  <si>
    <t>215+233+206</t>
    <phoneticPr fontId="2" type="noConversion"/>
  </si>
  <si>
    <t>266+267+234</t>
    <phoneticPr fontId="2" type="noConversion"/>
  </si>
  <si>
    <t>211+230+231+265+402</t>
    <phoneticPr fontId="2" type="noConversion"/>
  </si>
  <si>
    <t>207+232+235+262+263+283+284</t>
    <phoneticPr fontId="2" type="noConversion"/>
  </si>
  <si>
    <t>反光膠帶+納米魔術膠帶+地毯固定貼片+尼龍扎帶+不鏽鋼扎帶+瑜伽拉力圈帶+把手膠帶+18*23珠光膜</t>
    <phoneticPr fontId="2" type="noConversion"/>
  </si>
  <si>
    <t>209+105.09+105.15+105.21+105.24</t>
    <phoneticPr fontId="2" type="noConversion"/>
  </si>
  <si>
    <t>108+109+213+269+353+401+404+405+511</t>
    <phoneticPr fontId="2" type="noConversion"/>
  </si>
  <si>
    <t>OPP+16*16珠光膜+6.5*8封口氣泡袋</t>
  </si>
  <si>
    <t>肌力貼+彈性綁帶+26*30珠光膜+8*13氣泡袋+冰箱貼</t>
  </si>
  <si>
    <t>廚房用品+膠台+26*30珠光膜+8*13氣泡袋+冰箱貼</t>
  </si>
  <si>
    <t>美紋紙手撕膠帶+汽車輪胎防滑扎帶+26*30珠光膜+8*13氣泡袋</t>
  </si>
  <si>
    <t>防滑膠帶+車用強力泡棉膠帶+透明壓克力膠帶+嫁接膜+安全監控+18*23珠光膜+8*13氣泡袋</t>
  </si>
  <si>
    <t>眼鏡+扎絲+18*23珠光膜+8*13氣泡袋+冰箱貼+膠台</t>
  </si>
  <si>
    <t>膠台+封箱膠帶+26*30珠光膜+8*13氣泡袋+冰箱貼</t>
  </si>
  <si>
    <t>夜光膠帶+自熔止漏水膠帶+鋁箔膠帶+26*30珠光膜+8*13氣泡袋+冰箱貼</t>
  </si>
  <si>
    <t>絨布膠帶+高溫膠帶+銅箔膠帶+不鏽鋼扎帶+彈力線+18*23珠光膜+8*13氣泡袋</t>
  </si>
  <si>
    <t>地毯膠帶+自粘OPP袋+膠台+6.5*8氣泡袋</t>
  </si>
  <si>
    <t>鋁自封袋+圖案自封袋+和風膠帶+繩索+USB-LED+廚房用品+空瓶+浴室洗衣用品+文具+15*20氣泡袋</t>
  </si>
  <si>
    <t>自粘OPP袋+10*20氣泡袋</t>
    <phoneticPr fontId="2" type="noConversion"/>
  </si>
  <si>
    <t>105+107.06</t>
    <phoneticPr fontId="2" type="noConversion"/>
  </si>
  <si>
    <t>透明自封袋+自粘OPP袋+15*25氣泡袋</t>
    <phoneticPr fontId="2" type="noConversion"/>
  </si>
  <si>
    <t>402.01</t>
    <phoneticPr fontId="44" type="noConversion"/>
  </si>
  <si>
    <t>201.02</t>
    <phoneticPr fontId="44" type="noConversion"/>
  </si>
  <si>
    <t>251+252</t>
    <phoneticPr fontId="2" type="noConversion"/>
  </si>
  <si>
    <t>電氣膠帶+安全膠帶+花藝膠帶+18*23珠光膜+8*13氣泡袋</t>
    <phoneticPr fontId="2" type="noConversion"/>
  </si>
  <si>
    <t>透明自封袋+車用分線夾+車用對接頭+車用端子+封箱膠帶+13*13珠光膜+25*30封口氣泡袋</t>
    <phoneticPr fontId="42" type="noConversion"/>
  </si>
  <si>
    <t>45mm*70m封箱膠帶</t>
    <phoneticPr fontId="42" type="noConversion"/>
  </si>
  <si>
    <t>321+322</t>
    <phoneticPr fontId="2" type="noConversion"/>
  </si>
  <si>
    <t>網路接頭+10*20氣泡袋</t>
    <phoneticPr fontId="42" type="noConversion"/>
  </si>
  <si>
    <t>RO接頭+25*25氣泡袋+8*15氣泡袋</t>
    <phoneticPr fontId="42" type="noConversion"/>
  </si>
  <si>
    <r>
      <t>103.21</t>
    </r>
    <r>
      <rPr>
        <sz val="12"/>
        <rFont val="宋体"/>
        <charset val="134"/>
      </rPr>
      <t/>
    </r>
    <phoneticPr fontId="44" type="noConversion"/>
  </si>
  <si>
    <t>103.10</t>
    <phoneticPr fontId="44" type="noConversion"/>
  </si>
  <si>
    <t>381+382+383+103.10+103.21</t>
    <phoneticPr fontId="2" type="noConversion"/>
  </si>
  <si>
    <t>車用保險絲+車用鰐魚夾+25*35氣泡袋+8*15氣泡袋</t>
    <phoneticPr fontId="42" type="noConversion"/>
  </si>
  <si>
    <r>
      <t>103.24</t>
    </r>
    <r>
      <rPr>
        <sz val="12"/>
        <rFont val="宋体"/>
        <charset val="134"/>
      </rPr>
      <t/>
    </r>
    <phoneticPr fontId="44" type="noConversion"/>
  </si>
  <si>
    <t>103.06</t>
    <phoneticPr fontId="44" type="noConversion"/>
  </si>
  <si>
    <t>331-338+103.24+103.06</t>
    <phoneticPr fontId="2" type="noConversion"/>
  </si>
  <si>
    <t>電視接頭+30*35氣泡袋+8*13氣泡袋</t>
    <phoneticPr fontId="42" type="noConversion"/>
  </si>
  <si>
    <t>電源接頭+插座+電話接頭+封箱膠帶+20*25氣泡袋+15*20氣泡袋</t>
    <phoneticPr fontId="42" type="noConversion"/>
  </si>
  <si>
    <r>
      <t>103.19</t>
    </r>
    <r>
      <rPr>
        <sz val="12"/>
        <rFont val="宋体"/>
        <charset val="134"/>
      </rPr>
      <t/>
    </r>
    <phoneticPr fontId="44" type="noConversion"/>
  </si>
  <si>
    <r>
      <t>103.17</t>
    </r>
    <r>
      <rPr>
        <sz val="12"/>
        <rFont val="宋体"/>
        <charset val="134"/>
      </rPr>
      <t/>
    </r>
    <phoneticPr fontId="44" type="noConversion"/>
  </si>
  <si>
    <t>透明自封袋+15*25氣泡袋</t>
    <phoneticPr fontId="42" type="noConversion"/>
  </si>
  <si>
    <t>107.01+(02+05+07+10+12-17)+103.15</t>
    <phoneticPr fontId="2" type="noConversion"/>
  </si>
  <si>
    <t>透明自封袋+15*25氣泡袋+13*13珠光膜</t>
    <phoneticPr fontId="42" type="noConversion"/>
  </si>
  <si>
    <t>107.08+107.09+103.15</t>
    <phoneticPr fontId="2" type="noConversion"/>
  </si>
  <si>
    <t>透明自封袋+15*25氣泡袋</t>
    <phoneticPr fontId="42" type="noConversion"/>
  </si>
  <si>
    <t>107.04+107.06+107.11+103.15</t>
    <phoneticPr fontId="2" type="noConversion"/>
  </si>
  <si>
    <t>透明自封袋+5*8封口氣泡袋</t>
    <phoneticPr fontId="42" type="noConversion"/>
  </si>
  <si>
    <t>107.08+103.04</t>
    <phoneticPr fontId="2" type="noConversion"/>
  </si>
  <si>
    <t>透明自封袋+6.5*8封口氣泡袋</t>
    <phoneticPr fontId="42" type="noConversion"/>
  </si>
  <si>
    <t>107.06+103.07</t>
    <phoneticPr fontId="2" type="noConversion"/>
  </si>
  <si>
    <t>107.02+103.20</t>
    <phoneticPr fontId="2" type="noConversion"/>
  </si>
  <si>
    <t>107.03+103.14</t>
    <phoneticPr fontId="2" type="noConversion"/>
  </si>
  <si>
    <t>107.03+103.11</t>
    <phoneticPr fontId="2" type="noConversion"/>
  </si>
  <si>
    <t>雜箱(33*39*40)</t>
    <phoneticPr fontId="42" type="noConversion"/>
  </si>
  <si>
    <t>透明自封袋+20*30氣泡袋+封箱膠帶</t>
    <phoneticPr fontId="42" type="noConversion"/>
  </si>
  <si>
    <t>透明自封袋+13*20氣泡袋+封箱膠帶</t>
    <phoneticPr fontId="42" type="noConversion"/>
  </si>
  <si>
    <t>透明自封袋+13*20氣泡袋</t>
    <phoneticPr fontId="42" type="noConversion"/>
  </si>
  <si>
    <t>透明自封袋+10*15氣泡袋</t>
    <phoneticPr fontId="42" type="noConversion"/>
  </si>
  <si>
    <t>透明自封袋+13*25氣泡袋</t>
    <phoneticPr fontId="42" type="noConversion"/>
  </si>
  <si>
    <t>107.02+103.15</t>
    <phoneticPr fontId="2" type="noConversion"/>
  </si>
  <si>
    <t>13*15氣泡袋</t>
    <phoneticPr fontId="42" type="noConversion"/>
  </si>
  <si>
    <t>透明自封袋+8*13封口氣泡袋</t>
    <phoneticPr fontId="42" type="noConversion"/>
  </si>
  <si>
    <t>107.02+103.06</t>
    <phoneticPr fontId="2" type="noConversion"/>
  </si>
  <si>
    <t>8*13封口氣泡袋+封箱膠帶</t>
    <phoneticPr fontId="42" type="noConversion"/>
  </si>
  <si>
    <t>103.06</t>
    <phoneticPr fontId="2" type="noConversion"/>
  </si>
  <si>
    <t>8*9氣泡袋+8*13氣泡袋</t>
    <phoneticPr fontId="42" type="noConversion"/>
  </si>
  <si>
    <t>103.02+103.03</t>
    <phoneticPr fontId="2" type="noConversion"/>
  </si>
  <si>
    <t>8*9氣泡袋+6.5*8氣泡袋</t>
    <phoneticPr fontId="42" type="noConversion"/>
  </si>
  <si>
    <t>103.01+103.02</t>
    <phoneticPr fontId="2" type="noConversion"/>
  </si>
  <si>
    <t>8*9封口氣泡袋</t>
    <phoneticPr fontId="42" type="noConversion"/>
  </si>
  <si>
    <t>203-205+253+268</t>
    <phoneticPr fontId="2" type="noConversion"/>
  </si>
  <si>
    <t>107+301-303</t>
    <phoneticPr fontId="2" type="noConversion"/>
  </si>
  <si>
    <t>304+306+307+405+103.21+103.23</t>
    <phoneticPr fontId="2" type="noConversion"/>
  </si>
  <si>
    <t>315+316+361+103.17+103.19</t>
    <phoneticPr fontId="2" type="noConversion"/>
  </si>
  <si>
    <t>牛皮紙氣泡信封11cm*15cm+3.5cm</t>
    <phoneticPr fontId="44" type="noConversion"/>
  </si>
  <si>
    <r>
      <t>牛皮紙氣泡信封9cm*13cm+</t>
    </r>
    <r>
      <rPr>
        <sz val="10"/>
        <rFont val="宋体"/>
        <charset val="134"/>
      </rPr>
      <t>3.5</t>
    </r>
    <r>
      <rPr>
        <sz val="10"/>
        <rFont val="宋体"/>
        <charset val="134"/>
      </rPr>
      <t>cm</t>
    </r>
    <phoneticPr fontId="44" type="noConversion"/>
  </si>
  <si>
    <r>
      <t>8絲平口透明氣泡袋8cm*</t>
    </r>
    <r>
      <rPr>
        <sz val="10"/>
        <rFont val="宋体"/>
        <charset val="134"/>
      </rPr>
      <t>8</t>
    </r>
    <r>
      <rPr>
        <sz val="10"/>
        <rFont val="宋体"/>
        <charset val="134"/>
      </rPr>
      <t>cm</t>
    </r>
    <phoneticPr fontId="44" type="noConversion"/>
  </si>
  <si>
    <t>雜箱(31*29*42)</t>
    <phoneticPr fontId="42" type="noConversion"/>
  </si>
  <si>
    <t>滑鼠-SONY環透光</t>
    <phoneticPr fontId="44" type="noConversion"/>
  </si>
  <si>
    <t>滑鼠-皮紋827</t>
    <phoneticPr fontId="44" type="noConversion"/>
  </si>
  <si>
    <t>滑鼠-綠光823</t>
    <phoneticPr fontId="44" type="noConversion"/>
  </si>
  <si>
    <t>滑鼠-三層盔甲</t>
    <phoneticPr fontId="44" type="noConversion"/>
  </si>
  <si>
    <t>滑鼠-左右突865</t>
    <phoneticPr fontId="44" type="noConversion"/>
  </si>
  <si>
    <t>滑鼠-IBM亮面</t>
    <phoneticPr fontId="44" type="noConversion"/>
  </si>
  <si>
    <t>滑鼠-仿萍果白</t>
    <phoneticPr fontId="44" type="noConversion"/>
  </si>
  <si>
    <t>滑鼠-IBM紅線</t>
    <phoneticPr fontId="44" type="noConversion"/>
  </si>
  <si>
    <t>USB-LED可彎曲白色usbd-1</t>
    <phoneticPr fontId="2" type="noConversion"/>
  </si>
  <si>
    <t>USB-LED可彎曲紫色usbd-5</t>
    <phoneticPr fontId="2" type="noConversion"/>
  </si>
  <si>
    <r>
      <t>USB-LED可彎曲橙色usbd-</t>
    </r>
    <r>
      <rPr>
        <sz val="10"/>
        <rFont val="宋体"/>
        <charset val="134"/>
      </rPr>
      <t>2</t>
    </r>
    <phoneticPr fontId="44" type="noConversion"/>
  </si>
  <si>
    <t>USB-LED可彎曲藍色usbd-4</t>
    <phoneticPr fontId="44" type="noConversion"/>
  </si>
  <si>
    <t>USB-LED可彎曲綠色usbd-6</t>
    <phoneticPr fontId="44" type="noConversion"/>
  </si>
  <si>
    <t>USB-LED可彎曲粉色usbd-8</t>
    <phoneticPr fontId="44" type="noConversion"/>
  </si>
  <si>
    <t>USB-LED可彎曲紅色usbd-3</t>
    <phoneticPr fontId="44" type="noConversion"/>
  </si>
  <si>
    <t>502.01</t>
    <phoneticPr fontId="44" type="noConversion"/>
  </si>
  <si>
    <t>502.02</t>
    <phoneticPr fontId="2" type="noConversion"/>
  </si>
  <si>
    <t>502.03</t>
    <phoneticPr fontId="2" type="noConversion"/>
  </si>
  <si>
    <t>502.04</t>
    <phoneticPr fontId="2" type="noConversion"/>
  </si>
  <si>
    <t>502.05</t>
    <phoneticPr fontId="2" type="noConversion"/>
  </si>
  <si>
    <t>502.06</t>
    <phoneticPr fontId="2" type="noConversion"/>
  </si>
  <si>
    <t>502.07</t>
    <phoneticPr fontId="2" type="noConversion"/>
  </si>
  <si>
    <t>502.08</t>
    <phoneticPr fontId="2" type="noConversion"/>
  </si>
  <si>
    <t>502.09</t>
    <phoneticPr fontId="2" type="noConversion"/>
  </si>
  <si>
    <t>502.10</t>
    <phoneticPr fontId="2" type="noConversion"/>
  </si>
  <si>
    <t>Standard</t>
    <phoneticPr fontId="2" type="noConversion"/>
  </si>
  <si>
    <t>Ecnomical</t>
    <phoneticPr fontId="2" type="noConversion"/>
  </si>
  <si>
    <t>Standard Flow 100 GPD</t>
    <phoneticPr fontId="2" type="noConversion"/>
  </si>
  <si>
    <t>High Flow 150+ GPD</t>
    <phoneticPr fontId="2" type="noConversion"/>
  </si>
  <si>
    <t>Low Flow 50 GPD</t>
    <phoneticPr fontId="2" type="noConversion"/>
  </si>
  <si>
    <t>Shipping</t>
    <phoneticPr fontId="2" type="noConversion"/>
  </si>
  <si>
    <t>PWC</t>
    <phoneticPr fontId="2" type="noConversion"/>
  </si>
  <si>
    <t>Filtration System</t>
    <phoneticPr fontId="2" type="noConversion"/>
  </si>
  <si>
    <t>Replacement</t>
    <phoneticPr fontId="2" type="noConversion"/>
  </si>
  <si>
    <t>Drinking Water</t>
    <phoneticPr fontId="2" type="noConversion"/>
  </si>
  <si>
    <t>Ultra Violet</t>
    <phoneticPr fontId="2" type="noConversion"/>
  </si>
  <si>
    <t>Revese Osmosis</t>
    <phoneticPr fontId="2" type="noConversion"/>
  </si>
  <si>
    <t>Portable RO</t>
    <phoneticPr fontId="2" type="noConversion"/>
  </si>
  <si>
    <t>Whole House</t>
    <phoneticPr fontId="2" type="noConversion"/>
  </si>
  <si>
    <t>Aquarium</t>
    <phoneticPr fontId="2" type="noConversion"/>
  </si>
  <si>
    <t>Housing</t>
    <phoneticPr fontId="2" type="noConversion"/>
  </si>
  <si>
    <t>Parts &amp; Tools</t>
    <phoneticPr fontId="2" type="noConversion"/>
  </si>
  <si>
    <t>Feeders</t>
    <phoneticPr fontId="2" type="noConversion"/>
  </si>
  <si>
    <t>Fittings</t>
    <phoneticPr fontId="2" type="noConversion"/>
  </si>
  <si>
    <t>Valves</t>
    <phoneticPr fontId="2" type="noConversion"/>
  </si>
  <si>
    <t>Faucet-Tank-Tubes</t>
    <phoneticPr fontId="2" type="noConversion"/>
  </si>
  <si>
    <t>Utilityes</t>
    <phoneticPr fontId="2" type="noConversion"/>
  </si>
  <si>
    <t>Combo Set</t>
    <phoneticPr fontId="2" type="noConversion"/>
  </si>
  <si>
    <t>Filters</t>
    <phoneticPr fontId="2" type="noConversion"/>
  </si>
  <si>
    <t>Menbranes</t>
    <phoneticPr fontId="2" type="noConversion"/>
  </si>
  <si>
    <t>Resin</t>
    <phoneticPr fontId="2" type="noConversion"/>
  </si>
  <si>
    <t>Ultra Violet</t>
    <phoneticPr fontId="2" type="noConversion"/>
  </si>
  <si>
    <t>1/4~3/8 inch</t>
    <phoneticPr fontId="2" type="noConversion"/>
  </si>
  <si>
    <t>3/4 inch</t>
    <phoneticPr fontId="2" type="noConversion"/>
  </si>
  <si>
    <t>1/2 inch</t>
    <phoneticPr fontId="2" type="noConversion"/>
  </si>
  <si>
    <t>美紋紙手撕膠帶6mm*12m-紅</t>
    <phoneticPr fontId="44" type="noConversion"/>
  </si>
  <si>
    <t>美紋紙手撕膠帶6mm*12m-深綠</t>
    <phoneticPr fontId="44" type="noConversion"/>
  </si>
  <si>
    <t>美紋紙手撕膠帶6mm*12m-藍</t>
    <phoneticPr fontId="44" type="noConversion"/>
  </si>
  <si>
    <t>美紋紙手撕膠帶6mm*12m-淺藍</t>
    <phoneticPr fontId="44" type="noConversion"/>
  </si>
  <si>
    <t>美紋紙手撕膠帶6mm*12m-綠</t>
    <phoneticPr fontId="44" type="noConversion"/>
  </si>
  <si>
    <t>美紋紙手撕膠帶10mm*12m-紅</t>
    <phoneticPr fontId="2" type="noConversion"/>
  </si>
  <si>
    <t>美紋紙手撕膠帶10mm*12m-綠</t>
    <phoneticPr fontId="2" type="noConversion"/>
  </si>
  <si>
    <t>美紋紙手撕膠帶10mm*12m-藍</t>
    <phoneticPr fontId="2" type="noConversion"/>
  </si>
  <si>
    <t>美紋紙手撕膠帶10mm*12m-淺藍</t>
    <phoneticPr fontId="2" type="noConversion"/>
  </si>
  <si>
    <t>美紋紙手撕膠帶10mm*12m-深綠</t>
    <phoneticPr fontId="2" type="noConversion"/>
  </si>
  <si>
    <t>美紋紙手撕膠帶12mm*12m-紅</t>
    <phoneticPr fontId="2" type="noConversion"/>
  </si>
  <si>
    <t>美紋紙手撕膠帶12mm*12m-綠</t>
    <phoneticPr fontId="2" type="noConversion"/>
  </si>
  <si>
    <t>美紋紙手撕膠帶12mm*12m-藍</t>
    <phoneticPr fontId="2" type="noConversion"/>
  </si>
  <si>
    <t>美紋紙手撕膠帶12mm*12m-深綠</t>
    <phoneticPr fontId="2" type="noConversion"/>
  </si>
  <si>
    <t>美紋紙手撕膠帶20mm*12m-紅</t>
    <phoneticPr fontId="2" type="noConversion"/>
  </si>
  <si>
    <t>美紋紙手撕膠帶20mm*12m-綠</t>
    <phoneticPr fontId="2" type="noConversion"/>
  </si>
  <si>
    <t>美紋紙手撕膠帶20mm*12m-藍</t>
    <phoneticPr fontId="2" type="noConversion"/>
  </si>
  <si>
    <t>美紋紙手撕膠帶20mm*12m-淺藍</t>
    <phoneticPr fontId="2" type="noConversion"/>
  </si>
  <si>
    <t>美紋紙手撕膠帶20mm*12m-深綠</t>
    <phoneticPr fontId="2" type="noConversion"/>
  </si>
  <si>
    <t>美紋紙手撕膠帶24mm*12m-紅</t>
    <phoneticPr fontId="2" type="noConversion"/>
  </si>
  <si>
    <t>美紋紙手撕膠帶24mm*12m-綠</t>
    <phoneticPr fontId="2" type="noConversion"/>
  </si>
  <si>
    <t>美紋紙手撕膠帶24mm*12m-藍</t>
    <phoneticPr fontId="2" type="noConversion"/>
  </si>
  <si>
    <t>美紋紙手撕膠帶24mm*12m-淺藍</t>
    <phoneticPr fontId="2" type="noConversion"/>
  </si>
  <si>
    <t>美紋紙手撕膠帶24mm*12m-深綠</t>
    <phoneticPr fontId="2" type="noConversion"/>
  </si>
  <si>
    <t>美紋紙手撕膠帶50mm*12m-紅</t>
    <phoneticPr fontId="2" type="noConversion"/>
  </si>
  <si>
    <t>美紋紙手撕膠帶50mm*12m-綠</t>
    <phoneticPr fontId="2" type="noConversion"/>
  </si>
  <si>
    <t>美紋紙手撕膠帶50mm*12m-藍</t>
    <phoneticPr fontId="2" type="noConversion"/>
  </si>
  <si>
    <t>美紋紙手撕膠帶50mm*12m-淺藍</t>
    <phoneticPr fontId="2" type="noConversion"/>
  </si>
  <si>
    <t>美紋紙手撕膠帶50mm*12m-深綠</t>
    <phoneticPr fontId="2" type="noConversion"/>
  </si>
  <si>
    <t>Infeelme和紙膠帶1.5cm*7m隔壁花園-赤狐</t>
    <phoneticPr fontId="2" type="noConversion"/>
  </si>
  <si>
    <t>Infeelme和紙膠帶1.5cm*7m隔壁花園-多肉</t>
    <phoneticPr fontId="2" type="noConversion"/>
  </si>
  <si>
    <t>Infeelme和紙膠帶1.5cm*7m隔壁花園-黑貓</t>
    <phoneticPr fontId="2" type="noConversion"/>
  </si>
  <si>
    <t>Infeelme和紙膠帶1.5cm*7m隔壁花園-花匠</t>
    <phoneticPr fontId="2" type="noConversion"/>
  </si>
  <si>
    <t>Infeelme和紙膠帶1.5cm*7m隔壁花園-夏瓜</t>
    <phoneticPr fontId="2" type="noConversion"/>
  </si>
  <si>
    <t>Infeelme和紙膠帶1.5cm*7m歲花紀-椿</t>
    <phoneticPr fontId="2" type="noConversion"/>
  </si>
  <si>
    <t>Infeelme和紙膠帶1.5cm*7m歲花紀-丁香</t>
    <phoneticPr fontId="2" type="noConversion"/>
  </si>
  <si>
    <t>Infeelme和紙膠帶1.5cm*7m歲花紀-粉團</t>
    <phoneticPr fontId="2" type="noConversion"/>
  </si>
  <si>
    <t>Infeelme和紙膠帶1.5cm*7m歲花紀-黃梅</t>
    <phoneticPr fontId="2" type="noConversion"/>
  </si>
  <si>
    <t>Infeelme和紙膠帶1.5cm*7m歲花紀-琉璃</t>
    <phoneticPr fontId="2" type="noConversion"/>
  </si>
  <si>
    <t>Infeelme和紙膠帶1.5cm*7m歲花紀-山茶</t>
    <phoneticPr fontId="2" type="noConversion"/>
  </si>
  <si>
    <t>Infeelme和紙膠帶1.5cm*7m歲花紀-辛夷</t>
    <phoneticPr fontId="2" type="noConversion"/>
  </si>
  <si>
    <t>Infeelme和紙膠帶1.5cm*7m歲花紀-杏花</t>
    <phoneticPr fontId="2" type="noConversion"/>
  </si>
  <si>
    <t>Infeelme和紙膠帶1.5cm*7m歲花紀-櫻</t>
    <phoneticPr fontId="2" type="noConversion"/>
  </si>
  <si>
    <t>Infeelme和紙膠帶1.5cm*7m歲花紀-紺藍</t>
    <phoneticPr fontId="2" type="noConversion"/>
  </si>
  <si>
    <t>Infeelme和紙膠帶1.5cm*7m歲花紀-黛紫</t>
    <phoneticPr fontId="2" type="noConversion"/>
  </si>
  <si>
    <t>Infeelme和紙膠帶1.5cm*7m植覺-茶染</t>
    <phoneticPr fontId="2" type="noConversion"/>
  </si>
  <si>
    <t>Infeelme和紙膠帶1.5cm*7m植覺-朝露</t>
    <phoneticPr fontId="2" type="noConversion"/>
  </si>
  <si>
    <t>Infeelme和紙膠帶1.5cm*7m植覺-木槿</t>
    <phoneticPr fontId="2" type="noConversion"/>
  </si>
  <si>
    <t>Infeelme和紙膠帶1.5cm*7m植覺-新綠</t>
    <phoneticPr fontId="2" type="noConversion"/>
  </si>
  <si>
    <t>Infeelme和紙膠帶1.5cm*7m植覺-銀杏</t>
    <phoneticPr fontId="2" type="noConversion"/>
  </si>
  <si>
    <t>Infeelme和紙膠帶1.5cm*7m植覺-月玲子</t>
    <phoneticPr fontId="2" type="noConversion"/>
  </si>
  <si>
    <t>夜光膠帶10mm*1m-N橙黃</t>
    <phoneticPr fontId="44" type="noConversion"/>
  </si>
  <si>
    <t>夜光膠帶20mm*1m-N橙黃</t>
    <phoneticPr fontId="2" type="noConversion"/>
  </si>
  <si>
    <t>尼龍紮帶3*150mm*100pcs-白</t>
    <phoneticPr fontId="2" type="noConversion"/>
  </si>
  <si>
    <t>尼龍紮帶3*150mm*100pcs-黑</t>
    <phoneticPr fontId="2" type="noConversion"/>
  </si>
  <si>
    <t>尼龍紮帶3*150mm*100pcs-藍</t>
    <phoneticPr fontId="2" type="noConversion"/>
  </si>
  <si>
    <t>尼龍紮帶3*150mm*100pcs-紅</t>
    <phoneticPr fontId="2" type="noConversion"/>
  </si>
  <si>
    <t>尼龍紮帶3*150mm*100pcs-黃</t>
    <phoneticPr fontId="2" type="noConversion"/>
  </si>
  <si>
    <t>尼龍紮帶3*150mm*100pcs-綠</t>
    <phoneticPr fontId="2" type="noConversion"/>
  </si>
  <si>
    <t>尼龍紮帶3*150mm*100pcs-粉</t>
    <phoneticPr fontId="2" type="noConversion"/>
  </si>
  <si>
    <t>尼龍紮帶3*150mm*100pcs-草綠</t>
    <phoneticPr fontId="2" type="noConversion"/>
  </si>
  <si>
    <t>尼龍紮帶3*200mm*100pcs-白</t>
    <phoneticPr fontId="2" type="noConversion"/>
  </si>
  <si>
    <t>尼龍紮帶3*200mm*100pcs-黑</t>
    <phoneticPr fontId="2" type="noConversion"/>
  </si>
  <si>
    <t>尼龍紮帶3*200mm*100pcs-藍</t>
    <phoneticPr fontId="2" type="noConversion"/>
  </si>
  <si>
    <t>尼龍紮帶3*200mm*100pcs-紅</t>
    <phoneticPr fontId="2" type="noConversion"/>
  </si>
  <si>
    <t>尼龍紮帶3*200mm*100pcs-黃</t>
    <phoneticPr fontId="2" type="noConversion"/>
  </si>
  <si>
    <t>汽車輪胎防滑紮帶</t>
    <phoneticPr fontId="44" type="noConversion"/>
  </si>
  <si>
    <t>不鏽鋼紮帶4.6mm*150mm</t>
    <phoneticPr fontId="44" type="noConversion"/>
  </si>
  <si>
    <t>不鏽鋼紮帶4.6mm*200mm</t>
    <phoneticPr fontId="44" type="noConversion"/>
  </si>
  <si>
    <t>不鏽鋼紮帶4.6mm*300mm</t>
    <phoneticPr fontId="44" type="noConversion"/>
  </si>
  <si>
    <t>不鏽鋼紮帶4.6mm*400mm</t>
    <phoneticPr fontId="44" type="noConversion"/>
  </si>
  <si>
    <t>不鏽鋼紮帶4.6mm*450mm</t>
    <phoneticPr fontId="44" type="noConversion"/>
  </si>
  <si>
    <t>不鏽鋼紮帶4.6mm*500mm</t>
    <phoneticPr fontId="44" type="noConversion"/>
  </si>
  <si>
    <t>不鏽鋼紮帶4.6mm*700mm</t>
    <phoneticPr fontId="44" type="noConversion"/>
  </si>
  <si>
    <t>金屬紮絲4mm*10cm*400pcs-銀</t>
    <phoneticPr fontId="44" type="noConversion"/>
  </si>
  <si>
    <t>金屬紮絲4mm*10cm*400pcs-綠</t>
    <phoneticPr fontId="44" type="noConversion"/>
  </si>
  <si>
    <t>金屬紮絲4mm*10cm*400pcs-黑</t>
    <phoneticPr fontId="44" type="noConversion"/>
  </si>
  <si>
    <t>金屬紮絲4mm*10cm*400pcs-紫</t>
    <phoneticPr fontId="44" type="noConversion"/>
  </si>
  <si>
    <t>金屬紮絲4mm*10cm*400pcs-紅</t>
    <phoneticPr fontId="44" type="noConversion"/>
  </si>
  <si>
    <t>金屬紮絲4mm*10cm*400pcs-藍</t>
    <phoneticPr fontId="44" type="noConversion"/>
  </si>
  <si>
    <t>金屬紮絲4mm*10cm*400pcs-玫紅</t>
    <phoneticPr fontId="44" type="noConversion"/>
  </si>
  <si>
    <t>紙紮絲4mm*9cm*100pcs-白英文愛心</t>
    <phoneticPr fontId="44" type="noConversion"/>
  </si>
  <si>
    <t>紙紮絲4mm*9cm*100pcs-紅英文愛心</t>
    <phoneticPr fontId="44" type="noConversion"/>
  </si>
  <si>
    <t>紙紮絲4mm*9cm*100pcs-藍英文愛心</t>
    <phoneticPr fontId="44" type="noConversion"/>
  </si>
  <si>
    <t>紙紮絲4mm*9cm*100pcs-紫英文愛心</t>
    <phoneticPr fontId="44" type="noConversion"/>
  </si>
  <si>
    <t>紙紮絲4mm*9cm*100pcs-綠英文愛心</t>
    <phoneticPr fontId="44" type="noConversion"/>
  </si>
  <si>
    <t>紙紮絲4mm*9cm*100pcs-卡其英文愛心</t>
    <phoneticPr fontId="44" type="noConversion"/>
  </si>
  <si>
    <t>包塑紮絲4mm*9cm*100pcs-淺綠</t>
    <phoneticPr fontId="44" type="noConversion"/>
  </si>
  <si>
    <t>包塑紮絲4mm*9cm*100pcs-紅</t>
    <phoneticPr fontId="44" type="noConversion"/>
  </si>
  <si>
    <t>包塑紮絲4mm*9cm*100pcs-藍</t>
    <phoneticPr fontId="44" type="noConversion"/>
  </si>
  <si>
    <t>包塑紮絲4mm*9cm*100pcs-紫</t>
    <phoneticPr fontId="44" type="noConversion"/>
  </si>
  <si>
    <t>包塑紮絲4mm*9cm*100pcs-黃</t>
    <phoneticPr fontId="44" type="noConversion"/>
  </si>
  <si>
    <t>包塑紮絲4mm*9cm*100pcs-粉</t>
    <phoneticPr fontId="44" type="noConversion"/>
  </si>
  <si>
    <t>蝴蝶結紮絲4mm*8cm*20pcs-紅</t>
    <phoneticPr fontId="44" type="noConversion"/>
  </si>
  <si>
    <t>蝴蝶結紮絲4mm*8cm*20pcs-粉</t>
    <phoneticPr fontId="44" type="noConversion"/>
  </si>
  <si>
    <t>蝴蝶結紮絲4mm*8cm*20pcs-紫</t>
    <phoneticPr fontId="44" type="noConversion"/>
  </si>
  <si>
    <t>蝴蝶結紮絲4mm*8cm*20pcs-咖啡</t>
    <phoneticPr fontId="44" type="noConversion"/>
  </si>
  <si>
    <t>汽車保險絲盒取電器-迷你藍色端子</t>
    <phoneticPr fontId="44" type="noConversion"/>
  </si>
  <si>
    <t>汽車保險絲盒取電器-小藍色端子</t>
    <phoneticPr fontId="2" type="noConversion"/>
  </si>
  <si>
    <t>汽車保險絲盒取電器-中藍色端子</t>
    <phoneticPr fontId="2" type="noConversion"/>
  </si>
  <si>
    <t>汽車保險絲拔取器</t>
    <phoneticPr fontId="44" type="noConversion"/>
  </si>
  <si>
    <t>DC5.5*2.1mm-公轉螺絲綠接線端子</t>
    <phoneticPr fontId="2" type="noConversion"/>
  </si>
  <si>
    <t>DC5.5*2.1mm-母轉螺絲綠接線端子</t>
    <phoneticPr fontId="2" type="noConversion"/>
  </si>
  <si>
    <t>DC5.5*2.1mm-公轉按鈕紅接線端子</t>
    <phoneticPr fontId="2" type="noConversion"/>
  </si>
  <si>
    <t>DC5.5*2.1mm-母轉按鈕紅接線端子</t>
    <phoneticPr fontId="2" type="noConversion"/>
  </si>
  <si>
    <t>DC5.5*2.1mm-公轉帶黑紅線</t>
    <phoneticPr fontId="2" type="noConversion"/>
  </si>
  <si>
    <t>DC5.5*2.1mm-母轉帶黑紅線</t>
    <phoneticPr fontId="2" type="noConversion"/>
  </si>
  <si>
    <t>多孔位元轉換插座-2位元3孔轉扁2插帶開關K5</t>
    <phoneticPr fontId="2" type="noConversion"/>
  </si>
  <si>
    <t>多孔位元轉換插座-3位元3孔轉扁2插帶按鈕開關K2</t>
    <phoneticPr fontId="2" type="noConversion"/>
  </si>
  <si>
    <t>多孔位元轉換插座-3位元3孔轉扁2插帶船形開關K3</t>
    <phoneticPr fontId="2" type="noConversion"/>
  </si>
  <si>
    <t>多孔位元轉換插座-4位元3孔轉扁2插K8</t>
    <phoneticPr fontId="2" type="noConversion"/>
  </si>
  <si>
    <t>多孔位元轉換插座-可旋轉4位3孔轉扁2插K4</t>
    <phoneticPr fontId="2" type="noConversion"/>
  </si>
  <si>
    <t>HDMI線1米鍍金銅包鋼 hdmi高清線 機上盒電腦連接線 3D 1080P</t>
    <phoneticPr fontId="2" type="noConversion"/>
  </si>
  <si>
    <t>1.4版HDMI線1.8米 A/A鍍金 hdmi高清線機上盒連接線 1080P4K定做</t>
    <phoneticPr fontId="2" type="noConversion"/>
  </si>
  <si>
    <t>0.5米豬尾巴HDMI 三進一出切換器線hdmi一拖帶三分配器線4K定制顏色:黑色</t>
    <phoneticPr fontId="2" type="noConversion"/>
  </si>
  <si>
    <t>音頻線3.5mm-1分2白色公並2母175mm</t>
    <phoneticPr fontId="2" type="noConversion"/>
  </si>
  <si>
    <t>水龍頭掛袋-藍色#C05BJ</t>
    <phoneticPr fontId="44" type="noConversion"/>
  </si>
  <si>
    <t>水龍頭掛袋-綠色#C05BK</t>
    <phoneticPr fontId="44" type="noConversion"/>
  </si>
  <si>
    <t>水龍頭掛袋-北歐黃#C072H</t>
    <phoneticPr fontId="44" type="noConversion"/>
  </si>
  <si>
    <t>水龍頭掛袋-北歐藍#C072J</t>
    <phoneticPr fontId="44" type="noConversion"/>
  </si>
  <si>
    <t>水龍頭掛袋-北歐綠#C072K</t>
    <phoneticPr fontId="44" type="noConversion"/>
  </si>
  <si>
    <t>水龍頭置物架掛桿套-藍色#C09K7</t>
    <phoneticPr fontId="44" type="noConversion"/>
  </si>
  <si>
    <t>水龍頭濾芯-藍蓋活性炭濾水器#C06SC</t>
    <phoneticPr fontId="44" type="noConversion"/>
  </si>
  <si>
    <t>水龍頭濾芯-圓活性炭濾水器#C06SE</t>
    <phoneticPr fontId="44" type="noConversion"/>
  </si>
  <si>
    <t>水龍頭濾芯-麥飯石款粉色#YPHI-462-89-139</t>
    <phoneticPr fontId="44" type="noConversion"/>
  </si>
  <si>
    <t>水龍頭濾芯-麥飯石款藍色#YPHI-462-1-139</t>
    <phoneticPr fontId="44" type="noConversion"/>
  </si>
  <si>
    <t>水龍頭濾芯-麥飯石款白色#YPHI-462-3-139</t>
    <phoneticPr fontId="44" type="noConversion"/>
  </si>
  <si>
    <t>水龍頭水口-小風扇綠色#C07NR</t>
    <phoneticPr fontId="44" type="noConversion"/>
  </si>
  <si>
    <t>水龍頭水口-小風扇藍色#C07NQ</t>
    <phoneticPr fontId="44" type="noConversion"/>
  </si>
  <si>
    <t>水龍頭水口-短喇叭藍色#C08S3</t>
    <phoneticPr fontId="44" type="noConversion"/>
  </si>
  <si>
    <t>水龍頭水口-長喇叭藍色#C08S0</t>
    <phoneticPr fontId="44" type="noConversion"/>
  </si>
  <si>
    <t>306.09</t>
    <phoneticPr fontId="2" type="noConversion"/>
  </si>
  <si>
    <t>5mm*20mm*0.5mm厚黃銅鍍鎳保險管夾子</t>
    <phoneticPr fontId="2" type="noConversion"/>
  </si>
  <si>
    <t>RJ45-Cat5e水晶頭-普通級</t>
    <phoneticPr fontId="2" type="noConversion"/>
  </si>
  <si>
    <t>RJ45-Cat5e水晶頭-全銅鍍金工程級</t>
    <phoneticPr fontId="2" type="noConversion"/>
  </si>
  <si>
    <t>RJ45-Cat5e穿孔水晶頭</t>
    <phoneticPr fontId="2" type="noConversion"/>
  </si>
  <si>
    <t>RJ45-Cat6e穿孔水晶頭</t>
    <phoneticPr fontId="2" type="noConversion"/>
  </si>
  <si>
    <t>RJ45-Cat6e水晶頭</t>
    <phoneticPr fontId="2" type="noConversion"/>
  </si>
  <si>
    <t>RJ45-Cat6爪子護套-透明</t>
  </si>
  <si>
    <t>RJ45-Cat6爪子護套-紅</t>
  </si>
  <si>
    <t>RJ45-Cat6爪子護套-黃</t>
  </si>
  <si>
    <t>RJ45-Cat6爪子護套-藍</t>
  </si>
  <si>
    <t>RJ45-Cat6爪子護套-白</t>
  </si>
  <si>
    <t>RJ45-Cat6爪子護套-橙</t>
  </si>
  <si>
    <t>RJ45-Cat6爪子護套-灰</t>
  </si>
  <si>
    <t>RJ45-Cat7護套-紅</t>
  </si>
  <si>
    <t>RJ45-Cat7護套-藍</t>
  </si>
  <si>
    <t>RJ45-Cat7護套-淺灰</t>
  </si>
  <si>
    <t>RJ45-Cat7護套-黃</t>
  </si>
  <si>
    <t>RJ45-Cat7護套-白</t>
  </si>
  <si>
    <t>RJ45-Cat7護套-綠</t>
  </si>
  <si>
    <t>RJ45-Cat5e爪子護套-透明</t>
  </si>
  <si>
    <t>RJ45-Cat5e爪子護套-灰</t>
  </si>
  <si>
    <t>RJ45-Cat5e爪子護套-黑</t>
  </si>
  <si>
    <t>RJ45-Cat5e爪子護套-藍</t>
  </si>
  <si>
    <t>RJ45-Cat5e爪子護套-紫</t>
  </si>
  <si>
    <t>RJ45-Cat5e爪子護套-淺灰</t>
  </si>
  <si>
    <t>RJ45-Cat5e護套-灰</t>
  </si>
  <si>
    <t>RJ45-Cat5e護套-藍</t>
  </si>
  <si>
    <r>
      <t>RJ45</t>
    </r>
    <r>
      <rPr>
        <sz val="10"/>
        <rFont val="宋体"/>
        <family val="3"/>
        <charset val="134"/>
      </rPr>
      <t>線</t>
    </r>
    <r>
      <rPr>
        <sz val="10"/>
        <rFont val="宋体"/>
        <charset val="134"/>
      </rPr>
      <t>-Cat5e跳線1m</t>
    </r>
    <phoneticPr fontId="44" type="noConversion"/>
  </si>
  <si>
    <t>RJ45接頭-公轉2母</t>
    <phoneticPr fontId="44" type="noConversion"/>
  </si>
  <si>
    <t>RJ45接頭-母轉2母帶晶片</t>
    <phoneticPr fontId="2" type="noConversion"/>
  </si>
  <si>
    <r>
      <t>尼龍曬衣繩1</t>
    </r>
    <r>
      <rPr>
        <sz val="10"/>
        <rFont val="宋体"/>
        <charset val="134"/>
      </rPr>
      <t>0m</t>
    </r>
    <phoneticPr fontId="44" type="noConversion"/>
  </si>
  <si>
    <r>
      <t>R</t>
    </r>
    <r>
      <rPr>
        <sz val="10"/>
        <rFont val="宋体"/>
        <family val="3"/>
        <charset val="134"/>
      </rPr>
      <t>J11-水</t>
    </r>
    <r>
      <rPr>
        <sz val="10"/>
        <rFont val="宋体"/>
        <charset val="134"/>
      </rPr>
      <t>晶頭</t>
    </r>
    <phoneticPr fontId="2" type="noConversion"/>
  </si>
  <si>
    <r>
      <t>R</t>
    </r>
    <r>
      <rPr>
        <sz val="10"/>
        <rFont val="宋体"/>
        <family val="3"/>
        <charset val="134"/>
      </rPr>
      <t>J11接頭-公轉2母</t>
    </r>
    <phoneticPr fontId="2" type="noConversion"/>
  </si>
  <si>
    <t>RJ11接頭-公帶線轉2母</t>
    <phoneticPr fontId="2" type="noConversion"/>
  </si>
  <si>
    <t>RJ11接頭-母轉2母</t>
    <phoneticPr fontId="2" type="noConversion"/>
  </si>
  <si>
    <t>RJ11接頭-母轉3母</t>
    <phoneticPr fontId="2" type="noConversion"/>
  </si>
  <si>
    <t>RJ11接頭-公帶線轉4母</t>
    <phoneticPr fontId="2" type="noConversion"/>
  </si>
  <si>
    <t>RJ11接頭-母轉4母</t>
    <phoneticPr fontId="2" type="noConversion"/>
  </si>
  <si>
    <t>RJ11接頭-公帶線轉5母</t>
    <phoneticPr fontId="2" type="noConversion"/>
  </si>
  <si>
    <t>RJ45接頭-母母Cat6直通帶晶片</t>
    <phoneticPr fontId="2" type="noConversion"/>
  </si>
  <si>
    <t>RJ11接頭-母母直通</t>
    <phoneticPr fontId="2" type="noConversion"/>
  </si>
  <si>
    <t>電話閃光鈴聲擴大器</t>
    <phoneticPr fontId="2" type="noConversion"/>
  </si>
  <si>
    <t>廢水比-400</t>
    <phoneticPr fontId="48" type="noConversion"/>
  </si>
  <si>
    <r>
      <rPr>
        <sz val="10"/>
        <rFont val="宋体"/>
        <family val="3"/>
        <charset val="134"/>
      </rPr>
      <t>15</t>
    </r>
    <r>
      <rPr>
        <sz val="10"/>
        <rFont val="宋体"/>
        <charset val="134"/>
      </rPr>
      <t>支紙吸管</t>
    </r>
    <r>
      <rPr>
        <sz val="10"/>
        <rFont val="宋体"/>
        <family val="3"/>
        <charset val="134"/>
      </rPr>
      <t>-</t>
    </r>
    <r>
      <rPr>
        <sz val="10"/>
        <rFont val="宋体"/>
        <charset val="134"/>
      </rPr>
      <t>純黑</t>
    </r>
    <phoneticPr fontId="44" type="noConversion"/>
  </si>
  <si>
    <r>
      <t>15</t>
    </r>
    <r>
      <rPr>
        <sz val="10"/>
        <rFont val="宋体"/>
        <charset val="134"/>
      </rPr>
      <t>支紙吸管</t>
    </r>
    <r>
      <rPr>
        <sz val="10"/>
        <rFont val="宋体"/>
        <family val="3"/>
        <charset val="134"/>
      </rPr>
      <t>-綠星</t>
    </r>
    <phoneticPr fontId="44" type="noConversion"/>
  </si>
  <si>
    <r>
      <t>15</t>
    </r>
    <r>
      <rPr>
        <sz val="10"/>
        <rFont val="宋体"/>
        <charset val="134"/>
      </rPr>
      <t>支紙吸管</t>
    </r>
    <r>
      <rPr>
        <sz val="10"/>
        <rFont val="宋体"/>
        <family val="3"/>
        <charset val="134"/>
      </rPr>
      <t>-粉紅星</t>
    </r>
    <phoneticPr fontId="44" type="noConversion"/>
  </si>
  <si>
    <r>
      <t>15</t>
    </r>
    <r>
      <rPr>
        <sz val="10"/>
        <rFont val="宋体"/>
        <charset val="134"/>
      </rPr>
      <t>支紙吸管</t>
    </r>
    <r>
      <rPr>
        <sz val="10"/>
        <rFont val="宋体"/>
        <family val="3"/>
        <charset val="134"/>
      </rPr>
      <t>-紅白波浪紋</t>
    </r>
    <phoneticPr fontId="44" type="noConversion"/>
  </si>
  <si>
    <r>
      <t>15</t>
    </r>
    <r>
      <rPr>
        <sz val="10"/>
        <rFont val="宋体"/>
        <charset val="134"/>
      </rPr>
      <t>支紙吸管</t>
    </r>
    <r>
      <rPr>
        <sz val="10"/>
        <rFont val="宋体"/>
        <family val="3"/>
        <charset val="134"/>
      </rPr>
      <t>-</t>
    </r>
    <r>
      <rPr>
        <sz val="10"/>
        <rFont val="宋体"/>
        <charset val="134"/>
      </rPr>
      <t>黑白斜紋</t>
    </r>
    <phoneticPr fontId="44" type="noConversion"/>
  </si>
  <si>
    <r>
      <t>15</t>
    </r>
    <r>
      <rPr>
        <sz val="10"/>
        <rFont val="宋体"/>
        <charset val="134"/>
      </rPr>
      <t>支紙吸管</t>
    </r>
    <r>
      <rPr>
        <sz val="10"/>
        <rFont val="宋体"/>
        <family val="3"/>
        <charset val="134"/>
      </rPr>
      <t>-</t>
    </r>
    <r>
      <rPr>
        <sz val="10"/>
        <rFont val="宋体"/>
        <charset val="134"/>
      </rPr>
      <t>藍圓點</t>
    </r>
    <phoneticPr fontId="44" type="noConversion"/>
  </si>
  <si>
    <r>
      <t>25cm</t>
    </r>
    <r>
      <rPr>
        <sz val="10"/>
        <rFont val="宋体"/>
        <charset val="134"/>
      </rPr>
      <t>*25</t>
    </r>
    <r>
      <rPr>
        <sz val="10"/>
        <rFont val="宋体"/>
        <family val="3"/>
        <charset val="134"/>
      </rPr>
      <t>cm白色</t>
    </r>
    <r>
      <rPr>
        <sz val="10"/>
        <rFont val="宋体"/>
        <charset val="134"/>
      </rPr>
      <t>棉織無漿洗碗布</t>
    </r>
    <phoneticPr fontId="2" type="noConversion"/>
  </si>
  <si>
    <r>
      <t>26cm</t>
    </r>
    <r>
      <rPr>
        <sz val="10"/>
        <rFont val="宋体"/>
        <charset val="134"/>
      </rPr>
      <t>*2</t>
    </r>
    <r>
      <rPr>
        <sz val="10"/>
        <rFont val="宋体"/>
        <family val="3"/>
        <charset val="134"/>
      </rPr>
      <t>6cm白色</t>
    </r>
    <r>
      <rPr>
        <sz val="10"/>
        <rFont val="宋体"/>
        <charset val="134"/>
      </rPr>
      <t>不織布洗碗布</t>
    </r>
    <phoneticPr fontId="2" type="noConversion"/>
  </si>
  <si>
    <t>噴霧塑膠空瓶-透明100ml</t>
    <phoneticPr fontId="2" type="noConversion"/>
  </si>
  <si>
    <t>噴霧塑膠空瓶-透明50ml</t>
    <phoneticPr fontId="2" type="noConversion"/>
  </si>
  <si>
    <t>洗衣機漂浮濾毛器-粉紅</t>
    <phoneticPr fontId="44" type="noConversion"/>
  </si>
  <si>
    <t>洗衣機漂浮濾毛器-藍</t>
    <phoneticPr fontId="44" type="noConversion"/>
  </si>
  <si>
    <t>不銹鋼美工刀-小號平頭</t>
    <phoneticPr fontId="2" type="noConversion"/>
  </si>
  <si>
    <t>透明信用卡塑膠套</t>
    <phoneticPr fontId="2" type="noConversion"/>
  </si>
  <si>
    <r>
      <t>106.0</t>
    </r>
    <r>
      <rPr>
        <sz val="10"/>
        <rFont val="宋体"/>
        <family val="3"/>
        <charset val="134"/>
      </rPr>
      <t>9</t>
    </r>
    <phoneticPr fontId="2" type="noConversion"/>
  </si>
  <si>
    <t>20絲白邊PE自封袋1.8cm*2.5cm</t>
  </si>
  <si>
    <t>20絲白邊PE自封袋2cm*3cm</t>
  </si>
  <si>
    <t>20絲白邊PE自封袋2.5cm*3.5cm</t>
  </si>
  <si>
    <t>20絲白邊PE自封袋3cm*3cm</t>
  </si>
  <si>
    <t>20絲白邊PE自封袋3cm*4cm</t>
  </si>
  <si>
    <t>20絲白邊PE自封袋3.5cm*5cm</t>
  </si>
  <si>
    <t>107.20</t>
    <phoneticPr fontId="2" type="noConversion"/>
  </si>
  <si>
    <t>107.19</t>
    <phoneticPr fontId="2" type="noConversion"/>
  </si>
  <si>
    <r>
      <t>雙絞線傳輸器300m</t>
    </r>
    <r>
      <rPr>
        <sz val="10"/>
        <rFont val="宋体"/>
        <family val="3"/>
        <charset val="134"/>
      </rPr>
      <t>-</t>
    </r>
    <r>
      <rPr>
        <sz val="10"/>
        <rFont val="宋体"/>
        <charset val="134"/>
      </rPr>
      <t>1對-BNC公頭帶線</t>
    </r>
    <phoneticPr fontId="2" type="noConversion"/>
  </si>
  <si>
    <t>POE分離器1對-12V</t>
    <phoneticPr fontId="44" type="noConversion"/>
  </si>
  <si>
    <r>
      <t>香蕉頭插座4mm-鐵鍍鎳長圓柱型</t>
    </r>
    <r>
      <rPr>
        <sz val="10"/>
        <rFont val="宋体"/>
        <charset val="134"/>
      </rPr>
      <t>-黑紅1對</t>
    </r>
    <phoneticPr fontId="2" type="noConversion"/>
  </si>
  <si>
    <t>不銹鋼U型剪刀</t>
    <phoneticPr fontId="2" type="noConversion"/>
  </si>
  <si>
    <t>彩色長柄洗杯刷</t>
    <phoneticPr fontId="44" type="noConversion"/>
  </si>
  <si>
    <t>彩色帶透明蓋彈簧U型剪刀</t>
    <phoneticPr fontId="2" type="noConversion"/>
  </si>
  <si>
    <t>多孔位元轉換插座-3位元扁2插迷你彩色</t>
    <phoneticPr fontId="2" type="noConversion"/>
  </si>
  <si>
    <r>
      <t>RJ45接頭-母母</t>
    </r>
    <r>
      <rPr>
        <sz val="10"/>
        <rFont val="宋体"/>
        <charset val="134"/>
      </rPr>
      <t>彩色直通</t>
    </r>
    <phoneticPr fontId="2" type="noConversion"/>
  </si>
  <si>
    <t>音頻線3.5mm-公公金屬彩色殼鍍金頭編織線1m</t>
    <phoneticPr fontId="2" type="noConversion"/>
  </si>
  <si>
    <t>珠光膜氣泡信封11cm*11cm+4cm</t>
    <phoneticPr fontId="2" type="noConversion"/>
  </si>
  <si>
    <t>101.01</t>
    <phoneticPr fontId="2" type="noConversion"/>
  </si>
  <si>
    <t>101.10</t>
    <phoneticPr fontId="44" type="noConversion"/>
  </si>
  <si>
    <t>101.09</t>
    <phoneticPr fontId="2" type="noConversion"/>
  </si>
  <si>
    <t>珠光膜氣泡信封20cm*25cm+4cm</t>
    <phoneticPr fontId="2" type="noConversion"/>
  </si>
  <si>
    <t>美紋紙手撕膠帶6mm*12m-黑</t>
    <phoneticPr fontId="44" type="noConversion"/>
  </si>
  <si>
    <t>美紋紙手撕膠帶12mm*12m-淺藍</t>
    <phoneticPr fontId="2" type="noConversion"/>
  </si>
  <si>
    <t>鰐魚夾-測試線小48cm-5色套</t>
    <phoneticPr fontId="2" type="noConversion"/>
  </si>
  <si>
    <r>
      <t>香蕉頭2mm-純銅鍍金直針型</t>
    </r>
    <r>
      <rPr>
        <sz val="10"/>
        <rFont val="宋体"/>
        <charset val="134"/>
      </rPr>
      <t>-黑</t>
    </r>
    <phoneticPr fontId="2" type="noConversion"/>
  </si>
  <si>
    <t>金屬紮絲4mm*10cm*400pcs-金</t>
    <phoneticPr fontId="44" type="noConversion"/>
  </si>
  <si>
    <t>紙紮絲4mm*9cm*100pcs-白愛心</t>
    <phoneticPr fontId="44" type="noConversion"/>
  </si>
  <si>
    <t>蝴蝶結紮絲4mm*8cm*20pcs-藍</t>
    <phoneticPr fontId="44" type="noConversion"/>
  </si>
  <si>
    <t>尼龍紮帶3*100mm*100pcs-白</t>
    <phoneticPr fontId="2" type="noConversion"/>
  </si>
  <si>
    <t>抗UV尼龍紮帶3*100mm</t>
    <phoneticPr fontId="2" type="noConversion"/>
  </si>
  <si>
    <t>抗UV尼龍紮帶3*200mm</t>
    <phoneticPr fontId="2" type="noConversion"/>
  </si>
  <si>
    <t>抗UV尼龍紮帶4*250mm</t>
    <phoneticPr fontId="44" type="noConversion"/>
  </si>
  <si>
    <t>尼龍紮帶3*200mm*100pcs-綠</t>
    <phoneticPr fontId="2" type="noConversion"/>
  </si>
  <si>
    <t>尼龍紮帶3*100mm*100pcs-黑</t>
    <phoneticPr fontId="2" type="noConversion"/>
  </si>
  <si>
    <t>尼龍紮帶3*100mm*100pcs-藍</t>
    <phoneticPr fontId="2" type="noConversion"/>
  </si>
  <si>
    <t>尼龍紮帶3*100mm*100pcs-紅</t>
    <phoneticPr fontId="2" type="noConversion"/>
  </si>
  <si>
    <t>尼龍紮帶3*100mm*100pcs-黃</t>
    <phoneticPr fontId="2" type="noConversion"/>
  </si>
  <si>
    <t>尼龍紮帶3*100mm*100pcs-綠</t>
    <phoneticPr fontId="2" type="noConversion"/>
  </si>
  <si>
    <t>7絲自粘OPP袋3cm*4cm+2cm</t>
    <phoneticPr fontId="44" type="noConversion"/>
  </si>
  <si>
    <t>105.01</t>
    <phoneticPr fontId="2" type="noConversion"/>
  </si>
  <si>
    <t>8絲平口透明氣泡袋20cm*30cm</t>
    <phoneticPr fontId="44" type="noConversion"/>
  </si>
  <si>
    <t>13絲白快遞袋4*6"</t>
    <phoneticPr fontId="44" type="noConversion"/>
  </si>
  <si>
    <t>背膠魔術貼16mm*1m*1對-黑</t>
  </si>
  <si>
    <t>背膠魔術貼20mm*1m*1對-黑</t>
  </si>
  <si>
    <t>背膠魔術貼25mm*1m*1對-黑</t>
  </si>
  <si>
    <t>背膠魔術貼16mm*1m*1對-白</t>
  </si>
  <si>
    <t>背膠魔術貼20mm*1m*1對-白</t>
  </si>
  <si>
    <t>背膠魔術貼25mm*1m*1對-白</t>
  </si>
  <si>
    <t>背膠圓點魔術貼15mm*30對-白</t>
  </si>
  <si>
    <t>背膠圓點魔術貼20mm*20對-白</t>
  </si>
  <si>
    <t>背膠圓點魔術貼30mm*9對-白</t>
  </si>
  <si>
    <t>背膠圓點魔術貼50mm*4對-白</t>
  </si>
  <si>
    <t>背膠圓點魔術貼30mm*9對-黑</t>
  </si>
  <si>
    <t>背膠圓點魔術貼50mm*4對-黑</t>
  </si>
  <si>
    <t>縫布無膠魔術貼16mm*1m*1對-黑</t>
  </si>
  <si>
    <t>縫布無膠魔術貼20mm*1m*1對-黑</t>
  </si>
  <si>
    <t>縫布無膠魔術貼25mm*1m*1對-黑</t>
  </si>
  <si>
    <t>背膠圓點魔術貼20mm*20對-黑</t>
    <phoneticPr fontId="2" type="noConversion"/>
  </si>
  <si>
    <t>背膠圓點魔術貼15mm*30對-黑</t>
    <phoneticPr fontId="2" type="noConversion"/>
  </si>
  <si>
    <t>地毯膠帶50mm*10m-黑</t>
    <phoneticPr fontId="44" type="noConversion"/>
  </si>
  <si>
    <r>
      <t>10絲白邊PE</t>
    </r>
    <r>
      <rPr>
        <sz val="10"/>
        <rFont val="宋体"/>
        <charset val="134"/>
      </rPr>
      <t>自封袋3</t>
    </r>
    <r>
      <rPr>
        <sz val="10"/>
        <rFont val="宋体"/>
        <family val="3"/>
        <charset val="134"/>
      </rPr>
      <t>c</t>
    </r>
    <r>
      <rPr>
        <sz val="10"/>
        <rFont val="宋体"/>
        <charset val="134"/>
      </rPr>
      <t>m*</t>
    </r>
    <r>
      <rPr>
        <sz val="10"/>
        <rFont val="宋体"/>
        <family val="3"/>
        <charset val="134"/>
      </rPr>
      <t>4c</t>
    </r>
    <r>
      <rPr>
        <sz val="10"/>
        <rFont val="宋体"/>
        <charset val="134"/>
      </rPr>
      <t>m</t>
    </r>
    <phoneticPr fontId="44" type="noConversion"/>
  </si>
  <si>
    <t>10絲白邊PE自封袋13cm*18cm</t>
    <phoneticPr fontId="2" type="noConversion"/>
  </si>
  <si>
    <t>RJ45接頭-母轉2母</t>
    <phoneticPr fontId="44" type="noConversion"/>
  </si>
  <si>
    <t>BSKU</t>
    <phoneticPr fontId="44" type="noConversion"/>
  </si>
  <si>
    <t>poly bubble mailer</t>
  </si>
  <si>
    <t>paper bubble mailer</t>
  </si>
  <si>
    <t>bubble bag</t>
  </si>
  <si>
    <t>poly mailer</t>
  </si>
  <si>
    <t>resealable opp bag</t>
  </si>
  <si>
    <r>
      <t>f</t>
    </r>
    <r>
      <rPr>
        <sz val="10"/>
        <rFont val="宋体"/>
        <family val="3"/>
        <charset val="134"/>
      </rPr>
      <t>lat</t>
    </r>
    <r>
      <rPr>
        <sz val="10"/>
        <rFont val="宋体"/>
        <family val="3"/>
        <charset val="134"/>
      </rPr>
      <t xml:space="preserve"> opp bag</t>
    </r>
  </si>
  <si>
    <t>ziplock bag</t>
  </si>
  <si>
    <t>aluminum ziplock bag</t>
  </si>
  <si>
    <r>
      <t>d</t>
    </r>
    <r>
      <rPr>
        <sz val="10"/>
        <rFont val="宋体"/>
        <family val="3"/>
        <charset val="134"/>
      </rPr>
      <t xml:space="preserve">esign print </t>
    </r>
    <r>
      <rPr>
        <sz val="10"/>
        <rFont val="宋体"/>
        <family val="3"/>
        <charset val="134"/>
      </rPr>
      <t>ziplock bag</t>
    </r>
  </si>
  <si>
    <t>sealing tap strapping</t>
  </si>
  <si>
    <t>electronic tape</t>
  </si>
  <si>
    <r>
      <t>P</t>
    </r>
    <r>
      <rPr>
        <sz val="10"/>
        <rFont val="宋体"/>
        <family val="3"/>
        <charset val="134"/>
      </rPr>
      <t xml:space="preserve">ET </t>
    </r>
    <r>
      <rPr>
        <sz val="10"/>
        <rFont val="宋体"/>
        <family val="3"/>
        <charset val="134"/>
      </rPr>
      <t>high temperature tape</t>
    </r>
  </si>
  <si>
    <t>copper foil tape</t>
  </si>
  <si>
    <t>aluminum foil tape</t>
  </si>
  <si>
    <t>reflective tape</t>
  </si>
  <si>
    <t>safty tape</t>
  </si>
  <si>
    <t>carpet tape</t>
  </si>
  <si>
    <t>袋類</t>
  </si>
  <si>
    <t>透明氣泡袋</t>
  </si>
  <si>
    <t>全白快遞袋</t>
  </si>
  <si>
    <t>自粘OPP袋</t>
  </si>
  <si>
    <t>平口OPP袋</t>
  </si>
  <si>
    <t>透明自封袋</t>
  </si>
  <si>
    <t>鋁自封袋</t>
  </si>
  <si>
    <t>圖案自封袋</t>
  </si>
  <si>
    <t>膠帶類</t>
  </si>
  <si>
    <t>封箱膠帶</t>
  </si>
  <si>
    <t>電氣膠帶</t>
  </si>
  <si>
    <t>絨布膠帶</t>
  </si>
  <si>
    <t>PET高溫膠帶</t>
  </si>
  <si>
    <t>銅箔膠帶</t>
  </si>
  <si>
    <t>鋁箔膠帶</t>
  </si>
  <si>
    <t>反光膠帶</t>
  </si>
  <si>
    <t>安全膠帶</t>
  </si>
  <si>
    <t>地毯膠帶</t>
  </si>
  <si>
    <t>防滑膠帶</t>
  </si>
  <si>
    <t>anti slip tape</t>
  </si>
  <si>
    <t>美紋紙手撕膠帶</t>
  </si>
  <si>
    <t>masking tape</t>
  </si>
  <si>
    <t>DIY和風膠帶</t>
  </si>
  <si>
    <t>washi tape</t>
  </si>
  <si>
    <t>花藝膠帶</t>
  </si>
  <si>
    <t>floral tape</t>
  </si>
  <si>
    <t>夜光膠帶</t>
  </si>
  <si>
    <t>glow tape</t>
  </si>
  <si>
    <t>雙面膠帶-車用強力泡棉</t>
  </si>
  <si>
    <r>
      <t xml:space="preserve">strong </t>
    </r>
    <r>
      <rPr>
        <sz val="10"/>
        <rFont val="宋体"/>
        <family val="3"/>
        <charset val="134"/>
      </rPr>
      <t>p</t>
    </r>
    <r>
      <rPr>
        <sz val="10"/>
        <rFont val="宋体"/>
        <family val="3"/>
        <charset val="134"/>
      </rPr>
      <t xml:space="preserve">ermanent </t>
    </r>
    <r>
      <rPr>
        <sz val="10"/>
        <rFont val="宋体"/>
        <family val="3"/>
        <charset val="134"/>
      </rPr>
      <t>d</t>
    </r>
    <r>
      <rPr>
        <sz val="10"/>
        <rFont val="宋体"/>
        <family val="3"/>
        <charset val="134"/>
      </rPr>
      <t xml:space="preserve">ouble </t>
    </r>
    <r>
      <rPr>
        <sz val="10"/>
        <rFont val="宋体"/>
        <family val="3"/>
        <charset val="134"/>
      </rPr>
      <t>s</t>
    </r>
    <r>
      <rPr>
        <sz val="10"/>
        <rFont val="宋体"/>
        <family val="3"/>
        <charset val="134"/>
      </rPr>
      <t>ided</t>
    </r>
    <r>
      <rPr>
        <sz val="10"/>
        <rFont val="宋体"/>
        <family val="3"/>
        <charset val="134"/>
      </rPr>
      <t xml:space="preserve"> tape</t>
    </r>
  </si>
  <si>
    <t>雙面膠帶-透明壓克力</t>
  </si>
  <si>
    <r>
      <t>t</t>
    </r>
    <r>
      <rPr>
        <sz val="10"/>
        <rFont val="宋体"/>
        <family val="3"/>
        <charset val="134"/>
      </rPr>
      <t xml:space="preserve">ransparent </t>
    </r>
    <r>
      <rPr>
        <sz val="10"/>
        <rFont val="宋体"/>
        <family val="3"/>
        <charset val="134"/>
      </rPr>
      <t>a</t>
    </r>
    <r>
      <rPr>
        <sz val="10"/>
        <rFont val="宋体"/>
        <family val="3"/>
        <charset val="134"/>
      </rPr>
      <t xml:space="preserve">crylic </t>
    </r>
    <r>
      <rPr>
        <sz val="10"/>
        <rFont val="宋体"/>
        <family val="3"/>
        <charset val="134"/>
      </rPr>
      <t>f</t>
    </r>
    <r>
      <rPr>
        <sz val="10"/>
        <rFont val="宋体"/>
        <family val="3"/>
        <charset val="134"/>
      </rPr>
      <t>oam</t>
    </r>
    <r>
      <rPr>
        <sz val="10"/>
        <rFont val="宋体"/>
        <family val="3"/>
        <charset val="134"/>
      </rPr>
      <t xml:space="preserve"> double sided tape</t>
    </r>
  </si>
  <si>
    <t>雙面膠帶-納米魔術</t>
  </si>
  <si>
    <r>
      <t>magic n</t>
    </r>
    <r>
      <rPr>
        <sz val="10"/>
        <rFont val="宋体"/>
        <family val="3"/>
        <charset val="134"/>
      </rPr>
      <t xml:space="preserve">ano </t>
    </r>
    <r>
      <rPr>
        <sz val="10"/>
        <rFont val="宋体"/>
        <family val="3"/>
        <charset val="134"/>
      </rPr>
      <t>double sided tape</t>
    </r>
  </si>
  <si>
    <t>雙面膠帶-自熔止漏水</t>
  </si>
  <si>
    <t>self fusing silicone double sided tape</t>
  </si>
  <si>
    <t>雙面膠帶-氣球圓點膠</t>
  </si>
  <si>
    <r>
      <rPr>
        <sz val="10"/>
        <rFont val="宋体"/>
        <family val="3"/>
        <charset val="134"/>
      </rPr>
      <t>d</t>
    </r>
    <r>
      <rPr>
        <sz val="10"/>
        <rFont val="宋体"/>
        <family val="3"/>
        <charset val="134"/>
      </rPr>
      <t xml:space="preserve">ots </t>
    </r>
    <r>
      <rPr>
        <sz val="10"/>
        <rFont val="宋体"/>
        <family val="3"/>
        <charset val="134"/>
      </rPr>
      <t>r</t>
    </r>
    <r>
      <rPr>
        <sz val="10"/>
        <rFont val="宋体"/>
        <family val="3"/>
        <charset val="134"/>
      </rPr>
      <t xml:space="preserve">emovable </t>
    </r>
    <r>
      <rPr>
        <sz val="10"/>
        <rFont val="宋体"/>
        <family val="3"/>
        <charset val="134"/>
      </rPr>
      <t>g</t>
    </r>
    <r>
      <rPr>
        <sz val="10"/>
        <rFont val="宋体"/>
        <family val="3"/>
        <charset val="134"/>
      </rPr>
      <t xml:space="preserve">lue </t>
    </r>
    <r>
      <rPr>
        <sz val="10"/>
        <rFont val="宋体"/>
        <family val="3"/>
        <charset val="134"/>
      </rPr>
      <t>b</t>
    </r>
    <r>
      <rPr>
        <sz val="10"/>
        <rFont val="宋体"/>
        <family val="3"/>
        <charset val="134"/>
      </rPr>
      <t>alloon</t>
    </r>
    <r>
      <rPr>
        <sz val="10"/>
        <rFont val="宋体"/>
        <family val="3"/>
        <charset val="134"/>
      </rPr>
      <t xml:space="preserve"> tape</t>
    </r>
  </si>
  <si>
    <t>雙面膠帶-地毯固定貼片</t>
  </si>
  <si>
    <r>
      <rPr>
        <sz val="10"/>
        <rFont val="宋体"/>
        <family val="3"/>
        <charset val="134"/>
      </rPr>
      <t>a</t>
    </r>
    <r>
      <rPr>
        <sz val="10"/>
        <rFont val="宋体"/>
        <family val="3"/>
        <charset val="134"/>
      </rPr>
      <t xml:space="preserve">nti </t>
    </r>
    <r>
      <rPr>
        <sz val="10"/>
        <rFont val="宋体"/>
        <family val="3"/>
        <charset val="134"/>
      </rPr>
      <t>a</t>
    </r>
    <r>
      <rPr>
        <sz val="10"/>
        <rFont val="宋体"/>
        <family val="3"/>
        <charset val="134"/>
      </rPr>
      <t xml:space="preserve">lip </t>
    </r>
    <r>
      <rPr>
        <sz val="10"/>
        <rFont val="宋体"/>
        <family val="3"/>
        <charset val="134"/>
      </rPr>
      <t>r</t>
    </r>
    <r>
      <rPr>
        <sz val="10"/>
        <rFont val="宋体"/>
        <family val="3"/>
        <charset val="134"/>
      </rPr>
      <t xml:space="preserve">ubber </t>
    </r>
    <r>
      <rPr>
        <sz val="10"/>
        <rFont val="宋体"/>
        <family val="3"/>
        <charset val="134"/>
      </rPr>
      <t>carpet s</t>
    </r>
    <r>
      <rPr>
        <sz val="10"/>
        <rFont val="宋体"/>
        <family val="3"/>
        <charset val="134"/>
      </rPr>
      <t>ticker</t>
    </r>
  </si>
  <si>
    <t>織帶類</t>
  </si>
  <si>
    <t>魔術貼-單面</t>
  </si>
  <si>
    <t>魔術貼-背膠條</t>
  </si>
  <si>
    <t>hook and loop</t>
  </si>
  <si>
    <t>魔術貼-圓點</t>
  </si>
  <si>
    <t>魔術貼-縫布無膠</t>
  </si>
  <si>
    <t>魔術貼-雙面</t>
  </si>
  <si>
    <t>魔術貼-雙面(子母)</t>
  </si>
  <si>
    <t>魔術貼-雙面綁帶</t>
  </si>
  <si>
    <t>反光縫布織帶</t>
  </si>
  <si>
    <t>工商帶類</t>
  </si>
  <si>
    <t>熱縮管</t>
  </si>
  <si>
    <t>heat shrink</t>
  </si>
  <si>
    <t>尼龍扎帶</t>
  </si>
  <si>
    <t>cable ties</t>
  </si>
  <si>
    <t>扎帶-車輪防滑</t>
  </si>
  <si>
    <r>
      <t xml:space="preserve">anti </t>
    </r>
    <r>
      <rPr>
        <sz val="10"/>
        <rFont val="宋体"/>
        <family val="3"/>
        <charset val="134"/>
      </rPr>
      <t>s</t>
    </r>
    <r>
      <rPr>
        <sz val="10"/>
        <rFont val="宋体"/>
        <family val="3"/>
        <charset val="134"/>
      </rPr>
      <t xml:space="preserve">kid </t>
    </r>
    <r>
      <rPr>
        <sz val="10"/>
        <rFont val="宋体"/>
        <family val="3"/>
        <charset val="134"/>
      </rPr>
      <t>s</t>
    </r>
    <r>
      <rPr>
        <sz val="10"/>
        <rFont val="宋体"/>
        <family val="3"/>
        <charset val="134"/>
      </rPr>
      <t xml:space="preserve">now </t>
    </r>
    <r>
      <rPr>
        <sz val="10"/>
        <rFont val="宋体"/>
        <family val="3"/>
        <charset val="134"/>
      </rPr>
      <t>car w</t>
    </r>
    <r>
      <rPr>
        <sz val="10"/>
        <rFont val="宋体"/>
        <family val="3"/>
        <charset val="134"/>
      </rPr>
      <t xml:space="preserve">heel </t>
    </r>
    <r>
      <rPr>
        <sz val="10"/>
        <rFont val="宋体"/>
        <family val="3"/>
        <charset val="134"/>
      </rPr>
      <t>c</t>
    </r>
    <r>
      <rPr>
        <sz val="10"/>
        <rFont val="宋体"/>
        <family val="3"/>
        <charset val="134"/>
      </rPr>
      <t xml:space="preserve">able </t>
    </r>
    <r>
      <rPr>
        <sz val="10"/>
        <rFont val="宋体"/>
        <family val="3"/>
        <charset val="134"/>
      </rPr>
      <t>t</t>
    </r>
    <r>
      <rPr>
        <sz val="10"/>
        <rFont val="宋体"/>
        <family val="3"/>
        <charset val="134"/>
      </rPr>
      <t>ies</t>
    </r>
  </si>
  <si>
    <t>不鏽鋼扎帶</t>
  </si>
  <si>
    <t>stainless cable ties</t>
  </si>
  <si>
    <t>扎絲</t>
  </si>
  <si>
    <t>twist ties</t>
  </si>
  <si>
    <t>拉伸膜</t>
  </si>
  <si>
    <t>嫁接膜</t>
  </si>
  <si>
    <t>grafting tape</t>
  </si>
  <si>
    <t>捲帶</t>
  </si>
  <si>
    <t>生料帶</t>
  </si>
  <si>
    <t>thread sealing</t>
  </si>
  <si>
    <t>PVC氣球鏈</t>
  </si>
  <si>
    <r>
      <t>PVC</t>
    </r>
    <r>
      <rPr>
        <sz val="10"/>
        <rFont val="宋体"/>
        <family val="3"/>
        <charset val="134"/>
      </rPr>
      <t xml:space="preserve"> balloon chain</t>
    </r>
  </si>
  <si>
    <t>包裝彩帶</t>
  </si>
  <si>
    <t>gift ribbon</t>
  </si>
  <si>
    <t>彈力線</t>
  </si>
  <si>
    <t>elastic cord</t>
  </si>
  <si>
    <t>繩索</t>
  </si>
  <si>
    <t>rope</t>
  </si>
  <si>
    <t>個人帶類</t>
  </si>
  <si>
    <t>運動-肌肉貼</t>
  </si>
  <si>
    <t>sports tape muscle care</t>
  </si>
  <si>
    <t>運動-彈性繃帶</t>
  </si>
  <si>
    <t>sports tape elastic bandage</t>
  </si>
  <si>
    <t>運動-瑜伽拉力圈帶</t>
  </si>
  <si>
    <t xml:space="preserve">sports tape yoga </t>
  </si>
  <si>
    <t>運動-把手膠帶</t>
  </si>
  <si>
    <t>sports tape band grip</t>
  </si>
  <si>
    <t>車用接頭類</t>
  </si>
  <si>
    <t>分線夾</t>
  </si>
  <si>
    <t>T型接线夾t-tap</t>
  </si>
  <si>
    <t>wire splice clip</t>
  </si>
  <si>
    <t>快速分线夾</t>
  </si>
  <si>
    <t>壓線帽</t>
  </si>
  <si>
    <t>對接頭</t>
  </si>
  <si>
    <t>PVC中間對接頭-BV</t>
  </si>
  <si>
    <t>熱縮中間對接頭-BHT</t>
  </si>
  <si>
    <t>焊錫中間對接頭-SST-S</t>
  </si>
  <si>
    <t>端子</t>
  </si>
  <si>
    <t>PVC端子</t>
  </si>
  <si>
    <t>熱縮端子</t>
  </si>
  <si>
    <t>金屬端子</t>
  </si>
  <si>
    <t>保險絲片</t>
  </si>
  <si>
    <t>保險絲管</t>
  </si>
  <si>
    <t>保險絲配件</t>
  </si>
  <si>
    <t>電池鰐魚夾</t>
  </si>
  <si>
    <t>電源接頭類</t>
  </si>
  <si>
    <r>
      <t>D</t>
    </r>
    <r>
      <rPr>
        <sz val="10"/>
        <rFont val="宋体"/>
        <family val="3"/>
        <charset val="134"/>
      </rPr>
      <t>C</t>
    </r>
  </si>
  <si>
    <t>AC-旅行插座</t>
  </si>
  <si>
    <t>travel adapter</t>
  </si>
  <si>
    <t>網路接頭類</t>
  </si>
  <si>
    <t>水晶頭</t>
  </si>
  <si>
    <t>水晶頭套</t>
  </si>
  <si>
    <t>轉接頭</t>
  </si>
  <si>
    <r>
      <t>P</t>
    </r>
    <r>
      <rPr>
        <sz val="10"/>
        <rFont val="宋体"/>
        <family val="3"/>
        <charset val="134"/>
      </rPr>
      <t>OE</t>
    </r>
  </si>
  <si>
    <t>電視接頭類</t>
  </si>
  <si>
    <t>BNC</t>
  </si>
  <si>
    <t>RCA</t>
  </si>
  <si>
    <t>HDMI</t>
  </si>
  <si>
    <t>HDMI線材分配器</t>
  </si>
  <si>
    <t>音頻</t>
  </si>
  <si>
    <t>音響香蕉頭</t>
  </si>
  <si>
    <t>混合轉接</t>
  </si>
  <si>
    <t>轉接線</t>
  </si>
  <si>
    <t>電腦接頭類</t>
  </si>
  <si>
    <t>USB</t>
  </si>
  <si>
    <t>USB-周邊</t>
  </si>
  <si>
    <r>
      <t>USB-</t>
    </r>
    <r>
      <rPr>
        <sz val="10"/>
        <rFont val="宋体"/>
        <family val="3"/>
        <charset val="134"/>
      </rPr>
      <t>LED</t>
    </r>
  </si>
  <si>
    <t>電話接頭類</t>
  </si>
  <si>
    <t>RO接頭類</t>
  </si>
  <si>
    <t>快接頭</t>
  </si>
  <si>
    <t>閥廢水比</t>
  </si>
  <si>
    <t>其他配件</t>
  </si>
  <si>
    <t>家庭用品類</t>
  </si>
  <si>
    <t>廚房</t>
  </si>
  <si>
    <t>安全監控</t>
  </si>
  <si>
    <t>收納容器</t>
  </si>
  <si>
    <t>箱盒</t>
  </si>
  <si>
    <t>瓶罐</t>
  </si>
  <si>
    <t>浴室洗衣</t>
  </si>
  <si>
    <t>個人用品類</t>
  </si>
  <si>
    <t>眼鏡</t>
  </si>
  <si>
    <t>老花</t>
  </si>
  <si>
    <t>太陽眼鏡</t>
  </si>
  <si>
    <t>防護眼鏡</t>
  </si>
  <si>
    <t>派對眼鏡</t>
  </si>
  <si>
    <t>文具</t>
  </si>
  <si>
    <t>車輛用品類</t>
  </si>
  <si>
    <t>工具</t>
  </si>
  <si>
    <t>大類</t>
    <phoneticPr fontId="2" type="noConversion"/>
  </si>
  <si>
    <t>分類</t>
    <phoneticPr fontId="2" type="noConversion"/>
  </si>
  <si>
    <t>分類號</t>
    <phoneticPr fontId="2" type="noConversion"/>
  </si>
  <si>
    <t>小分類</t>
    <phoneticPr fontId="2" type="noConversion"/>
  </si>
  <si>
    <t>小分類號</t>
    <phoneticPr fontId="2" type="noConversion"/>
  </si>
  <si>
    <r>
      <t>e</t>
    </r>
    <r>
      <rPr>
        <sz val="10"/>
        <rFont val="宋体"/>
        <family val="3"/>
        <charset val="134"/>
      </rPr>
      <t>bay key word</t>
    </r>
    <phoneticPr fontId="2" type="noConversion"/>
  </si>
  <si>
    <t>BSKU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</si>
</sst>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76" formatCode="_ * #,##0.00_ ;_ * \-#,##0.00_ ;_ * &quot;-&quot;??_ ;_ @_ "/>
    <numFmt numFmtId="180" formatCode="0.0"/>
  </numFmts>
  <fonts count="74">
    <font>
      <sz val="12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2"/>
      <name val="新細明體"/>
      <family val="1"/>
      <charset val="136"/>
    </font>
    <font>
      <sz val="11"/>
      <color indexed="8"/>
      <name val="宋体"/>
      <charset val="134"/>
    </font>
    <font>
      <sz val="10"/>
      <color indexed="8"/>
      <name val="Arial"/>
      <family val="2"/>
    </font>
    <font>
      <sz val="11"/>
      <color indexed="9"/>
      <name val="宋体"/>
      <charset val="134"/>
    </font>
    <font>
      <sz val="11"/>
      <color indexed="20"/>
      <name val="宋体"/>
      <charset val="134"/>
    </font>
    <font>
      <b/>
      <sz val="18"/>
      <color indexed="56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b/>
      <sz val="11"/>
      <color indexed="9"/>
      <name val="宋体"/>
      <charset val="134"/>
    </font>
    <font>
      <b/>
      <sz val="11"/>
      <color indexed="8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b/>
      <sz val="11"/>
      <color indexed="52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sz val="11"/>
      <color indexed="60"/>
      <name val="宋体"/>
      <charset val="134"/>
    </font>
    <font>
      <sz val="11"/>
      <color indexed="52"/>
      <name val="宋体"/>
      <charset val="134"/>
    </font>
    <font>
      <b/>
      <sz val="18"/>
      <color indexed="62"/>
      <name val="宋体"/>
      <charset val="134"/>
    </font>
    <font>
      <sz val="12"/>
      <name val="宋体"/>
      <charset val="134"/>
    </font>
    <font>
      <b/>
      <sz val="9"/>
      <color indexed="81"/>
      <name val="Tahoma"/>
      <family val="2"/>
    </font>
    <font>
      <b/>
      <sz val="18"/>
      <color indexed="56"/>
      <name val="Cambria"/>
      <family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9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0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0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sz val="10"/>
      <name val="宋体"/>
      <charset val="134"/>
      <scheme val="major"/>
    </font>
    <font>
      <sz val="10"/>
      <name val="宋体"/>
      <family val="3"/>
      <charset val="134"/>
    </font>
    <font>
      <sz val="10"/>
      <name val="宋体"/>
      <family val="3"/>
      <charset val="134"/>
      <scheme val="major"/>
    </font>
    <font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sz val="11"/>
      <color indexed="20"/>
      <name val="宋体"/>
      <family val="3"/>
      <charset val="134"/>
    </font>
    <font>
      <b/>
      <sz val="18"/>
      <color indexed="56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1"/>
      <color indexed="9"/>
      <name val="宋体"/>
      <family val="3"/>
      <charset val="134"/>
    </font>
    <font>
      <b/>
      <sz val="11"/>
      <color indexed="8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b/>
      <sz val="11"/>
      <color indexed="52"/>
      <name val="宋体"/>
      <family val="3"/>
      <charset val="134"/>
    </font>
    <font>
      <sz val="11"/>
      <color indexed="62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theme="1"/>
      <name val="宋体"/>
      <family val="3"/>
      <charset val="134"/>
      <scheme val="minor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33CC"/>
        <bgColor indexed="64"/>
      </patternFill>
    </fill>
    <fill>
      <patternFill patternType="solid">
        <fgColor rgb="FF00B0F0"/>
        <bgColor indexed="64"/>
      </patternFill>
    </fill>
  </fills>
  <borders count="1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33">
    <xf numFmtId="0" fontId="0" fillId="0" borderId="0"/>
    <xf numFmtId="0" fontId="29" fillId="2" borderId="0" applyNumberFormat="0" applyBorder="0" applyAlignment="0" applyProtection="0"/>
    <xf numFmtId="0" fontId="29" fillId="3" borderId="0" applyNumberFormat="0" applyBorder="0" applyAlignment="0" applyProtection="0"/>
    <xf numFmtId="0" fontId="29" fillId="4" borderId="0" applyNumberFormat="0" applyBorder="0" applyAlignment="0" applyProtection="0"/>
    <xf numFmtId="0" fontId="29" fillId="5" borderId="0" applyNumberFormat="0" applyBorder="0" applyAlignment="0" applyProtection="0"/>
    <xf numFmtId="0" fontId="29" fillId="6" borderId="0" applyNumberFormat="0" applyBorder="0" applyAlignment="0" applyProtection="0"/>
    <xf numFmtId="0" fontId="29" fillId="7" borderId="0" applyNumberFormat="0" applyBorder="0" applyAlignment="0" applyProtection="0"/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/>
    <xf numFmtId="0" fontId="29" fillId="9" borderId="0" applyNumberFormat="0" applyBorder="0" applyAlignment="0" applyProtection="0"/>
    <xf numFmtId="0" fontId="29" fillId="10" borderId="0" applyNumberFormat="0" applyBorder="0" applyAlignment="0" applyProtection="0"/>
    <xf numFmtId="0" fontId="29" fillId="5" borderId="0" applyNumberFormat="0" applyBorder="0" applyAlignment="0" applyProtection="0"/>
    <xf numFmtId="0" fontId="29" fillId="8" borderId="0" applyNumberFormat="0" applyBorder="0" applyAlignment="0" applyProtection="0"/>
    <xf numFmtId="0" fontId="29" fillId="11" borderId="0" applyNumberFormat="0" applyBorder="0" applyAlignment="0" applyProtection="0"/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/>
    <xf numFmtId="0" fontId="30" fillId="9" borderId="0" applyNumberFormat="0" applyBorder="0" applyAlignment="0" applyProtection="0"/>
    <xf numFmtId="0" fontId="30" fillId="10" borderId="0" applyNumberFormat="0" applyBorder="0" applyAlignment="0" applyProtection="0"/>
    <xf numFmtId="0" fontId="30" fillId="13" borderId="0" applyNumberFormat="0" applyBorder="0" applyAlignment="0" applyProtection="0"/>
    <xf numFmtId="0" fontId="30" fillId="14" borderId="0" applyNumberFormat="0" applyBorder="0" applyAlignment="0" applyProtection="0"/>
    <xf numFmtId="0" fontId="30" fillId="15" borderId="0" applyNumberFormat="0" applyBorder="0" applyAlignment="0" applyProtection="0"/>
    <xf numFmtId="0" fontId="7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/>
    <xf numFmtId="0" fontId="30" fillId="17" borderId="0" applyNumberFormat="0" applyBorder="0" applyAlignment="0" applyProtection="0"/>
    <xf numFmtId="0" fontId="30" fillId="18" borderId="0" applyNumberFormat="0" applyBorder="0" applyAlignment="0" applyProtection="0"/>
    <xf numFmtId="0" fontId="30" fillId="13" borderId="0" applyNumberFormat="0" applyBorder="0" applyAlignment="0" applyProtection="0"/>
    <xf numFmtId="0" fontId="30" fillId="14" borderId="0" applyNumberFormat="0" applyBorder="0" applyAlignment="0" applyProtection="0"/>
    <xf numFmtId="0" fontId="30" fillId="19" borderId="0" applyNumberFormat="0" applyBorder="0" applyAlignment="0" applyProtection="0"/>
    <xf numFmtId="0" fontId="31" fillId="3" borderId="0" applyNumberFormat="0" applyBorder="0" applyAlignment="0" applyProtection="0"/>
    <xf numFmtId="0" fontId="32" fillId="20" borderId="1" applyNumberFormat="0" applyAlignment="0" applyProtection="0"/>
    <xf numFmtId="0" fontId="33" fillId="21" borderId="2" applyNumberFormat="0" applyAlignment="0" applyProtection="0"/>
    <xf numFmtId="0" fontId="34" fillId="0" borderId="0" applyNumberFormat="0" applyFill="0" applyBorder="0" applyAlignment="0" applyProtection="0"/>
    <xf numFmtId="0" fontId="35" fillId="4" borderId="0" applyNumberFormat="0" applyBorder="0" applyAlignment="0" applyProtection="0"/>
    <xf numFmtId="0" fontId="26" fillId="0" borderId="3" applyNumberFormat="0" applyFill="0" applyAlignment="0" applyProtection="0"/>
    <xf numFmtId="0" fontId="27" fillId="0" borderId="4" applyNumberFormat="0" applyFill="0" applyAlignment="0" applyProtection="0"/>
    <xf numFmtId="0" fontId="28" fillId="0" borderId="5" applyNumberFormat="0" applyFill="0" applyAlignment="0" applyProtection="0"/>
    <xf numFmtId="0" fontId="28" fillId="0" borderId="0" applyNumberFormat="0" applyFill="0" applyBorder="0" applyAlignment="0" applyProtection="0"/>
    <xf numFmtId="0" fontId="36" fillId="7" borderId="1" applyNumberFormat="0" applyAlignment="0" applyProtection="0"/>
    <xf numFmtId="0" fontId="37" fillId="0" borderId="6" applyNumberFormat="0" applyFill="0" applyAlignment="0" applyProtection="0"/>
    <xf numFmtId="0" fontId="38" fillId="22" borderId="0" applyNumberFormat="0" applyBorder="0" applyAlignment="0" applyProtection="0"/>
    <xf numFmtId="0" fontId="29" fillId="23" borderId="7" applyNumberFormat="0" applyFont="0" applyAlignment="0" applyProtection="0"/>
    <xf numFmtId="0" fontId="39" fillId="20" borderId="8" applyNumberFormat="0" applyAlignment="0" applyProtection="0"/>
    <xf numFmtId="0" fontId="25" fillId="0" borderId="0" applyNumberFormat="0" applyFill="0" applyBorder="0" applyAlignment="0" applyProtection="0"/>
    <xf numFmtId="0" fontId="40" fillId="0" borderId="9" applyNumberFormat="0" applyFill="0" applyAlignment="0" applyProtection="0"/>
    <xf numFmtId="0" fontId="41" fillId="0" borderId="0" applyNumberFormat="0" applyFill="0" applyBorder="0" applyAlignment="0" applyProtection="0"/>
    <xf numFmtId="0" fontId="4" fillId="0" borderId="0">
      <alignment vertical="center"/>
    </xf>
    <xf numFmtId="176" fontId="23" fillId="0" borderId="0" applyFont="0" applyFill="0" applyBorder="0" applyAlignment="0" applyProtection="0"/>
    <xf numFmtId="43" fontId="4" fillId="0" borderId="0" applyFont="0" applyFill="0" applyBorder="0" applyAlignment="0" applyProtection="0">
      <alignment vertical="center"/>
    </xf>
    <xf numFmtId="0" fontId="17" fillId="20" borderId="1" applyNumberFormat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9" fontId="23" fillId="0" borderId="0" applyFont="0" applyFill="0" applyBorder="0" applyAlignment="0" applyProtection="0"/>
    <xf numFmtId="0" fontId="1" fillId="23" borderId="7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52" fillId="0" borderId="0">
      <alignment vertical="center"/>
    </xf>
    <xf numFmtId="0" fontId="6" fillId="0" borderId="0"/>
    <xf numFmtId="0" fontId="13" fillId="21" borderId="2" applyNumberFormat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7" borderId="1" applyNumberFormat="0" applyAlignment="0" applyProtection="0">
      <alignment vertical="center"/>
    </xf>
    <xf numFmtId="0" fontId="19" fillId="20" borderId="8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56" fillId="0" borderId="0"/>
    <xf numFmtId="0" fontId="57" fillId="2" borderId="0" applyNumberFormat="0" applyBorder="0" applyAlignment="0" applyProtection="0">
      <alignment vertical="center"/>
    </xf>
    <xf numFmtId="0" fontId="57" fillId="3" borderId="0" applyNumberFormat="0" applyBorder="0" applyAlignment="0" applyProtection="0">
      <alignment vertical="center"/>
    </xf>
    <xf numFmtId="0" fontId="57" fillId="4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57" fillId="6" borderId="0" applyNumberFormat="0" applyBorder="0" applyAlignment="0" applyProtection="0">
      <alignment vertical="center"/>
    </xf>
    <xf numFmtId="0" fontId="57" fillId="7" borderId="0" applyNumberFormat="0" applyBorder="0" applyAlignment="0" applyProtection="0">
      <alignment vertical="center"/>
    </xf>
    <xf numFmtId="0" fontId="57" fillId="8" borderId="0" applyNumberFormat="0" applyBorder="0" applyAlignment="0" applyProtection="0">
      <alignment vertical="center"/>
    </xf>
    <xf numFmtId="0" fontId="57" fillId="9" borderId="0" applyNumberFormat="0" applyBorder="0" applyAlignment="0" applyProtection="0">
      <alignment vertical="center"/>
    </xf>
    <xf numFmtId="0" fontId="57" fillId="10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57" fillId="8" borderId="0" applyNumberFormat="0" applyBorder="0" applyAlignment="0" applyProtection="0">
      <alignment vertical="center"/>
    </xf>
    <xf numFmtId="0" fontId="57" fillId="11" borderId="0" applyNumberFormat="0" applyBorder="0" applyAlignment="0" applyProtection="0">
      <alignment vertical="center"/>
    </xf>
    <xf numFmtId="0" fontId="58" fillId="12" borderId="0" applyNumberFormat="0" applyBorder="0" applyAlignment="0" applyProtection="0">
      <alignment vertical="center"/>
    </xf>
    <xf numFmtId="0" fontId="58" fillId="9" borderId="0" applyNumberFormat="0" applyBorder="0" applyAlignment="0" applyProtection="0">
      <alignment vertical="center"/>
    </xf>
    <xf numFmtId="0" fontId="58" fillId="10" borderId="0" applyNumberFormat="0" applyBorder="0" applyAlignment="0" applyProtection="0">
      <alignment vertical="center"/>
    </xf>
    <xf numFmtId="0" fontId="58" fillId="13" borderId="0" applyNumberFormat="0" applyBorder="0" applyAlignment="0" applyProtection="0">
      <alignment vertical="center"/>
    </xf>
    <xf numFmtId="0" fontId="58" fillId="14" borderId="0" applyNumberFormat="0" applyBorder="0" applyAlignment="0" applyProtection="0">
      <alignment vertical="center"/>
    </xf>
    <xf numFmtId="0" fontId="58" fillId="15" borderId="0" applyNumberFormat="0" applyBorder="0" applyAlignment="0" applyProtection="0">
      <alignment vertical="center"/>
    </xf>
    <xf numFmtId="176" fontId="56" fillId="0" borderId="0" applyFont="0" applyFill="0" applyBorder="0" applyAlignment="0" applyProtection="0"/>
    <xf numFmtId="0" fontId="68" fillId="20" borderId="1" applyNumberFormat="0" applyAlignment="0" applyProtection="0">
      <alignment vertical="center"/>
    </xf>
    <xf numFmtId="0" fontId="65" fillId="0" borderId="9" applyNumberFormat="0" applyFill="0" applyAlignment="0" applyProtection="0">
      <alignment vertical="center"/>
    </xf>
    <xf numFmtId="9" fontId="56" fillId="0" borderId="0" applyFont="0" applyFill="0" applyBorder="0" applyAlignment="0" applyProtection="0"/>
    <xf numFmtId="0" fontId="56" fillId="23" borderId="7" applyNumberFormat="0" applyFont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1" fillId="0" borderId="3" applyNumberFormat="0" applyFill="0" applyAlignment="0" applyProtection="0">
      <alignment vertical="center"/>
    </xf>
    <xf numFmtId="0" fontId="62" fillId="0" borderId="4" applyNumberFormat="0" applyFill="0" applyAlignment="0" applyProtection="0">
      <alignment vertical="center"/>
    </xf>
    <xf numFmtId="0" fontId="63" fillId="0" borderId="5" applyNumberFormat="0" applyFill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59" fillId="3" borderId="0" applyNumberFormat="0" applyBorder="0" applyAlignment="0" applyProtection="0">
      <alignment vertical="center"/>
    </xf>
    <xf numFmtId="0" fontId="71" fillId="22" borderId="0" applyNumberFormat="0" applyBorder="0" applyAlignment="0" applyProtection="0">
      <alignment vertical="center"/>
    </xf>
    <xf numFmtId="0" fontId="73" fillId="0" borderId="0">
      <alignment vertical="center"/>
    </xf>
    <xf numFmtId="0" fontId="64" fillId="21" borderId="2" applyNumberFormat="0" applyAlignment="0" applyProtection="0">
      <alignment vertical="center"/>
    </xf>
    <xf numFmtId="0" fontId="58" fillId="16" borderId="0" applyNumberFormat="0" applyBorder="0" applyAlignment="0" applyProtection="0">
      <alignment vertical="center"/>
    </xf>
    <xf numFmtId="0" fontId="58" fillId="17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3" borderId="0" applyNumberFormat="0" applyBorder="0" applyAlignment="0" applyProtection="0">
      <alignment vertical="center"/>
    </xf>
    <xf numFmtId="0" fontId="58" fillId="14" borderId="0" applyNumberFormat="0" applyBorder="0" applyAlignment="0" applyProtection="0">
      <alignment vertical="center"/>
    </xf>
    <xf numFmtId="0" fontId="58" fillId="19" borderId="0" applyNumberFormat="0" applyBorder="0" applyAlignment="0" applyProtection="0">
      <alignment vertical="center"/>
    </xf>
    <xf numFmtId="0" fontId="72" fillId="0" borderId="6" applyNumberFormat="0" applyFill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9" fillId="7" borderId="1" applyNumberFormat="0" applyAlignment="0" applyProtection="0">
      <alignment vertical="center"/>
    </xf>
    <xf numFmtId="0" fontId="70" fillId="20" borderId="8" applyNumberFormat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</cellStyleXfs>
  <cellXfs count="58">
    <xf numFmtId="0" fontId="0" fillId="0" borderId="0" xfId="0"/>
    <xf numFmtId="0" fontId="3" fillId="0" borderId="0" xfId="0" applyFont="1" applyFill="1"/>
    <xf numFmtId="1" fontId="3" fillId="0" borderId="0" xfId="0" applyNumberFormat="1" applyFont="1" applyFill="1"/>
    <xf numFmtId="0" fontId="3" fillId="0" borderId="0" xfId="0" applyFont="1" applyFill="1" applyAlignment="1">
      <alignment horizontal="center"/>
    </xf>
    <xf numFmtId="0" fontId="3" fillId="24" borderId="0" xfId="0" applyFont="1" applyFill="1"/>
    <xf numFmtId="0" fontId="3" fillId="0" borderId="0" xfId="0" applyFont="1"/>
    <xf numFmtId="0" fontId="3" fillId="0" borderId="0" xfId="0" applyFont="1" applyAlignment="1">
      <alignment horizontal="center"/>
    </xf>
    <xf numFmtId="0" fontId="0" fillId="0" borderId="0" xfId="0" applyFill="1"/>
    <xf numFmtId="0" fontId="3" fillId="0" borderId="0" xfId="0" quotePrefix="1" applyFont="1" applyFill="1"/>
    <xf numFmtId="0" fontId="3" fillId="0" borderId="0" xfId="0" quotePrefix="1" applyFont="1" applyFill="1" applyAlignment="1">
      <alignment horizontal="center"/>
    </xf>
    <xf numFmtId="0" fontId="3" fillId="25" borderId="0" xfId="0" quotePrefix="1" applyFont="1" applyFill="1" applyAlignment="1">
      <alignment horizontal="center"/>
    </xf>
    <xf numFmtId="0" fontId="3" fillId="0" borderId="0" xfId="0" quotePrefix="1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43" fillId="0" borderId="0" xfId="0" applyFont="1" applyFill="1"/>
    <xf numFmtId="0" fontId="43" fillId="0" borderId="0" xfId="0" applyFont="1" applyFill="1" applyAlignment="1">
      <alignment horizontal="center"/>
    </xf>
    <xf numFmtId="0" fontId="43" fillId="0" borderId="0" xfId="0" applyFont="1" applyFill="1" applyAlignment="1">
      <alignment horizontal="left"/>
    </xf>
    <xf numFmtId="49" fontId="3" fillId="0" borderId="0" xfId="0" applyNumberFormat="1" applyFont="1" applyFill="1" applyAlignment="1">
      <alignment horizontal="center"/>
    </xf>
    <xf numFmtId="49" fontId="3" fillId="0" borderId="0" xfId="0" quotePrefix="1" applyNumberFormat="1" applyFont="1" applyFill="1" applyAlignment="1">
      <alignment horizontal="center"/>
    </xf>
    <xf numFmtId="0" fontId="3" fillId="27" borderId="0" xfId="0" applyFont="1" applyFill="1"/>
    <xf numFmtId="0" fontId="45" fillId="0" borderId="0" xfId="0" applyFont="1" applyFill="1"/>
    <xf numFmtId="0" fontId="46" fillId="0" borderId="0" xfId="0" applyFont="1" applyFill="1"/>
    <xf numFmtId="0" fontId="0" fillId="25" borderId="0" xfId="0" applyFill="1"/>
    <xf numFmtId="0" fontId="47" fillId="0" borderId="0" xfId="0" applyFont="1" applyFill="1" applyAlignment="1">
      <alignment horizontal="left"/>
    </xf>
    <xf numFmtId="0" fontId="3" fillId="27" borderId="0" xfId="0" applyFont="1" applyFill="1" applyAlignment="1">
      <alignment horizontal="center"/>
    </xf>
    <xf numFmtId="0" fontId="53" fillId="0" borderId="0" xfId="0" applyFont="1" applyFill="1" applyAlignment="1">
      <alignment horizontal="left"/>
    </xf>
    <xf numFmtId="0" fontId="50" fillId="0" borderId="0" xfId="0" applyFont="1" applyFill="1"/>
    <xf numFmtId="0" fontId="3" fillId="26" borderId="0" xfId="0" quotePrefix="1" applyFont="1" applyFill="1" applyAlignment="1">
      <alignment horizontal="center"/>
    </xf>
    <xf numFmtId="0" fontId="3" fillId="28" borderId="0" xfId="0" quotePrefix="1" applyFont="1" applyFill="1" applyAlignment="1">
      <alignment horizontal="center"/>
    </xf>
    <xf numFmtId="0" fontId="51" fillId="0" borderId="0" xfId="0" applyFont="1" applyFill="1"/>
    <xf numFmtId="0" fontId="3" fillId="0" borderId="0" xfId="0" applyFont="1" applyFill="1" applyAlignment="1">
      <alignment horizontal="right"/>
    </xf>
    <xf numFmtId="0" fontId="3" fillId="27" borderId="0" xfId="0" applyFont="1" applyFill="1" applyAlignment="1">
      <alignment horizontal="right"/>
    </xf>
    <xf numFmtId="0" fontId="54" fillId="0" borderId="0" xfId="0" applyFont="1" applyFill="1"/>
    <xf numFmtId="49" fontId="54" fillId="27" borderId="0" xfId="0" applyNumberFormat="1" applyFont="1" applyFill="1" applyAlignment="1">
      <alignment horizontal="center"/>
    </xf>
    <xf numFmtId="2" fontId="3" fillId="27" borderId="0" xfId="0" applyNumberFormat="1" applyFont="1" applyFill="1" applyAlignment="1">
      <alignment horizontal="center"/>
    </xf>
    <xf numFmtId="0" fontId="54" fillId="27" borderId="0" xfId="0" applyFont="1" applyFill="1"/>
    <xf numFmtId="2" fontId="3" fillId="0" borderId="0" xfId="0" applyNumberFormat="1" applyFont="1" applyFill="1" applyAlignment="1">
      <alignment horizontal="center"/>
    </xf>
    <xf numFmtId="49" fontId="54" fillId="0" borderId="0" xfId="0" applyNumberFormat="1" applyFont="1" applyFill="1" applyAlignment="1">
      <alignment horizontal="center"/>
    </xf>
    <xf numFmtId="180" fontId="3" fillId="0" borderId="0" xfId="0" applyNumberFormat="1" applyFont="1" applyFill="1" applyAlignment="1">
      <alignment horizontal="center"/>
    </xf>
    <xf numFmtId="0" fontId="45" fillId="0" borderId="0" xfId="0" applyFont="1" applyFill="1" applyAlignment="1">
      <alignment horizontal="center"/>
    </xf>
    <xf numFmtId="49" fontId="46" fillId="0" borderId="0" xfId="0" applyNumberFormat="1" applyFont="1" applyFill="1" applyAlignment="1">
      <alignment horizontal="center"/>
    </xf>
    <xf numFmtId="0" fontId="49" fillId="0" borderId="0" xfId="0" applyFont="1" applyFill="1" applyAlignment="1">
      <alignment horizontal="center"/>
    </xf>
    <xf numFmtId="49" fontId="49" fillId="0" borderId="0" xfId="0" applyNumberFormat="1" applyFont="1" applyFill="1" applyAlignment="1">
      <alignment horizontal="center"/>
    </xf>
    <xf numFmtId="49" fontId="46" fillId="0" borderId="0" xfId="0" quotePrefix="1" applyNumberFormat="1" applyFont="1" applyFill="1" applyAlignment="1">
      <alignment horizontal="center"/>
    </xf>
    <xf numFmtId="0" fontId="46" fillId="0" borderId="0" xfId="0" applyFont="1" applyFill="1" applyAlignment="1">
      <alignment horizontal="left"/>
    </xf>
    <xf numFmtId="180" fontId="49" fillId="0" borderId="0" xfId="0" applyNumberFormat="1" applyFont="1" applyFill="1" applyAlignment="1">
      <alignment horizontal="center"/>
    </xf>
    <xf numFmtId="0" fontId="55" fillId="0" borderId="0" xfId="0" applyFont="1" applyFill="1" applyAlignment="1">
      <alignment horizontal="left"/>
    </xf>
    <xf numFmtId="1" fontId="49" fillId="0" borderId="0" xfId="0" applyNumberFormat="1" applyFont="1" applyFill="1" applyAlignment="1">
      <alignment horizontal="center"/>
    </xf>
    <xf numFmtId="49" fontId="47" fillId="0" borderId="0" xfId="0" quotePrefix="1" applyNumberFormat="1" applyFont="1" applyFill="1" applyAlignment="1">
      <alignment horizontal="center"/>
    </xf>
    <xf numFmtId="0" fontId="54" fillId="0" borderId="0" xfId="0" applyFont="1" applyFill="1" applyAlignment="1">
      <alignment horizontal="left"/>
    </xf>
    <xf numFmtId="0" fontId="54" fillId="0" borderId="0" xfId="0" applyFont="1" applyFill="1" applyAlignment="1">
      <alignment horizontal="center"/>
    </xf>
    <xf numFmtId="0" fontId="54" fillId="27" borderId="0" xfId="0" applyFont="1" applyFill="1" applyAlignment="1">
      <alignment horizontal="center"/>
    </xf>
    <xf numFmtId="0" fontId="54" fillId="27" borderId="0" xfId="0" applyFont="1" applyFill="1" applyAlignment="1">
      <alignment horizontal="right"/>
    </xf>
    <xf numFmtId="2" fontId="49" fillId="0" borderId="0" xfId="0" applyNumberFormat="1" applyFont="1" applyFill="1" applyAlignment="1">
      <alignment horizontal="center"/>
    </xf>
    <xf numFmtId="0" fontId="56" fillId="0" borderId="0" xfId="89"/>
    <xf numFmtId="0" fontId="54" fillId="0" borderId="0" xfId="89" applyFont="1" applyFill="1"/>
    <xf numFmtId="0" fontId="54" fillId="0" borderId="0" xfId="89" applyFont="1" applyFill="1" applyAlignment="1">
      <alignment horizontal="center"/>
    </xf>
    <xf numFmtId="0" fontId="54" fillId="0" borderId="0" xfId="89" quotePrefix="1" applyFont="1" applyFill="1" applyAlignment="1">
      <alignment horizontal="left"/>
    </xf>
    <xf numFmtId="0" fontId="54" fillId="0" borderId="0" xfId="89" applyFont="1" applyFill="1" applyAlignment="1">
      <alignment horizontal="left"/>
    </xf>
  </cellXfs>
  <cellStyles count="133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强调文字颜色 1" xfId="7"/>
    <cellStyle name="20% - 强调文字颜色 1 2" xfId="90"/>
    <cellStyle name="20% - 强调文字颜色 2" xfId="8"/>
    <cellStyle name="20% - 强调文字颜色 2 2" xfId="91"/>
    <cellStyle name="20% - 强调文字颜色 3" xfId="9"/>
    <cellStyle name="20% - 强调文字颜色 3 2" xfId="92"/>
    <cellStyle name="20% - 强调文字颜色 4" xfId="10"/>
    <cellStyle name="20% - 强调文字颜色 4 2" xfId="93"/>
    <cellStyle name="20% - 强调文字颜色 5" xfId="11"/>
    <cellStyle name="20% - 强调文字颜色 5 2" xfId="94"/>
    <cellStyle name="20% - 强调文字颜色 6" xfId="12"/>
    <cellStyle name="20% - 强调文字颜色 6 2" xfId="95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- 强调文字颜色 1" xfId="19"/>
    <cellStyle name="40% - 强调文字颜色 1 2" xfId="96"/>
    <cellStyle name="40% - 强调文字颜色 2" xfId="20"/>
    <cellStyle name="40% - 强调文字颜色 2 2" xfId="97"/>
    <cellStyle name="40% - 强调文字颜色 3" xfId="21"/>
    <cellStyle name="40% - 强调文字颜色 3 2" xfId="98"/>
    <cellStyle name="40% - 强调文字颜色 4" xfId="22"/>
    <cellStyle name="40% - 强调文字颜色 4 2" xfId="99"/>
    <cellStyle name="40% - 强调文字颜色 5" xfId="23"/>
    <cellStyle name="40% - 强调文字颜色 5 2" xfId="100"/>
    <cellStyle name="40% - 强调文字颜色 6" xfId="24"/>
    <cellStyle name="40% - 强调文字颜色 6 2" xfId="101"/>
    <cellStyle name="60% - Accent1" xfId="25"/>
    <cellStyle name="60% - Accent2" xfId="26"/>
    <cellStyle name="60% - Accent3" xfId="27"/>
    <cellStyle name="60% - Accent4" xfId="28"/>
    <cellStyle name="60% - Accent5" xfId="29"/>
    <cellStyle name="60% - Accent6" xfId="30"/>
    <cellStyle name="60% - 强调文字颜色 1" xfId="31"/>
    <cellStyle name="60% - 强调文字颜色 1 2" xfId="102"/>
    <cellStyle name="60% - 强调文字颜色 2" xfId="32"/>
    <cellStyle name="60% - 强调文字颜色 2 2" xfId="103"/>
    <cellStyle name="60% - 强调文字颜色 3" xfId="33"/>
    <cellStyle name="60% - 强调文字颜色 3 2" xfId="104"/>
    <cellStyle name="60% - 强调文字颜色 4" xfId="34"/>
    <cellStyle name="60% - 强调文字颜色 4 2" xfId="105"/>
    <cellStyle name="60% - 强调文字颜色 5" xfId="35"/>
    <cellStyle name="60% - 强调文字颜色 5 2" xfId="106"/>
    <cellStyle name="60% - 强调文字颜色 6" xfId="36"/>
    <cellStyle name="60% - 强调文字颜色 6 2" xfId="107"/>
    <cellStyle name="Accent1" xfId="37"/>
    <cellStyle name="Accent2" xfId="38"/>
    <cellStyle name="Accent3" xfId="39"/>
    <cellStyle name="Accent4" xfId="40"/>
    <cellStyle name="Accent5" xfId="41"/>
    <cellStyle name="Accent6" xfId="42"/>
    <cellStyle name="Bad" xfId="43"/>
    <cellStyle name="Calculation" xfId="44"/>
    <cellStyle name="Check Cell" xfId="45"/>
    <cellStyle name="Explanatory Text" xfId="46"/>
    <cellStyle name="Good" xfId="47"/>
    <cellStyle name="Heading 1" xfId="48"/>
    <cellStyle name="Heading 2" xfId="49"/>
    <cellStyle name="Heading 3" xfId="50"/>
    <cellStyle name="Heading 4" xfId="51"/>
    <cellStyle name="Input" xfId="52"/>
    <cellStyle name="Linked Cell" xfId="53"/>
    <cellStyle name="Neutral" xfId="54"/>
    <cellStyle name="Note" xfId="55"/>
    <cellStyle name="Output" xfId="56"/>
    <cellStyle name="Title" xfId="57"/>
    <cellStyle name="Total" xfId="58"/>
    <cellStyle name="Warning Text" xfId="59"/>
    <cellStyle name="一般" xfId="0" builtinId="0"/>
    <cellStyle name="一般 2" xfId="60"/>
    <cellStyle name="一般 3" xfId="89"/>
    <cellStyle name="千分位 2" xfId="61"/>
    <cellStyle name="千分位 2 2" xfId="108"/>
    <cellStyle name="千位分隔_H1-work-iv-pk-cn-0818-9" xfId="62"/>
    <cellStyle name="计算" xfId="63"/>
    <cellStyle name="计算 2" xfId="109"/>
    <cellStyle name="汇总" xfId="64"/>
    <cellStyle name="汇总 2" xfId="110"/>
    <cellStyle name="百分比 2" xfId="65"/>
    <cellStyle name="百分比 2 2" xfId="111"/>
    <cellStyle name="注释" xfId="66"/>
    <cellStyle name="注释 2" xfId="112"/>
    <cellStyle name="标题" xfId="67"/>
    <cellStyle name="标题 1" xfId="68"/>
    <cellStyle name="标题 1 2" xfId="114"/>
    <cellStyle name="标题 2" xfId="69"/>
    <cellStyle name="标题 2 2" xfId="115"/>
    <cellStyle name="标题 3" xfId="70"/>
    <cellStyle name="标题 3 2" xfId="116"/>
    <cellStyle name="标题 4" xfId="71"/>
    <cellStyle name="标题 4 2" xfId="117"/>
    <cellStyle name="标题 5" xfId="113"/>
    <cellStyle name="标题_WJ-RO-order-20130609-1" xfId="72"/>
    <cellStyle name="差" xfId="73"/>
    <cellStyle name="差 2" xfId="118"/>
    <cellStyle name="适中" xfId="74"/>
    <cellStyle name="适中 2" xfId="119"/>
    <cellStyle name="常规 2 2 2" xfId="75"/>
    <cellStyle name="常规 2 2 2 2" xfId="120"/>
    <cellStyle name="常规_2006" xfId="76"/>
    <cellStyle name="检查单元格" xfId="77"/>
    <cellStyle name="检查单元格 2" xfId="121"/>
    <cellStyle name="强调文字颜色 1" xfId="78"/>
    <cellStyle name="强调文字颜色 1 2" xfId="122"/>
    <cellStyle name="强调文字颜色 2" xfId="79"/>
    <cellStyle name="强调文字颜色 2 2" xfId="123"/>
    <cellStyle name="强调文字颜色 3" xfId="80"/>
    <cellStyle name="强调文字颜色 3 2" xfId="124"/>
    <cellStyle name="强调文字颜色 4" xfId="81"/>
    <cellStyle name="强调文字颜色 4 2" xfId="125"/>
    <cellStyle name="强调文字颜色 5" xfId="82"/>
    <cellStyle name="强调文字颜色 5 2" xfId="126"/>
    <cellStyle name="强调文字颜色 6" xfId="83"/>
    <cellStyle name="强调文字颜色 6 2" xfId="127"/>
    <cellStyle name="链接单元格" xfId="84"/>
    <cellStyle name="链接单元格 2" xfId="128"/>
    <cellStyle name="解释性文本" xfId="85"/>
    <cellStyle name="解释性文本 2" xfId="129"/>
    <cellStyle name="输入" xfId="86"/>
    <cellStyle name="输入 2" xfId="130"/>
    <cellStyle name="输出" xfId="87"/>
    <cellStyle name="输出 2" xfId="131"/>
    <cellStyle name="警告文本" xfId="88"/>
    <cellStyle name="警告文本 2" xfId="132"/>
  </cellStyles>
  <dxfs count="0"/>
  <tableStyles count="0" defaultTableStyle="TableStyleMedium9" defaultPivotStyle="PivotStyleLight16"/>
  <colors>
    <mruColors>
      <color rgb="FFFF33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12"/>
  <dimension ref="A1:F75"/>
  <sheetViews>
    <sheetView tabSelected="1" zoomScaleNormal="100" workbookViewId="0">
      <selection activeCell="F1" sqref="F1"/>
    </sheetView>
  </sheetViews>
  <sheetFormatPr defaultRowHeight="12"/>
  <cols>
    <col min="1" max="1" width="10" style="1" customWidth="1"/>
    <col min="2" max="2" width="4" style="1" customWidth="1"/>
    <col min="3" max="3" width="5" style="1" customWidth="1"/>
    <col min="4" max="4" width="4.375" style="1" customWidth="1"/>
    <col min="5" max="5" width="69.125" style="1" customWidth="1"/>
    <col min="6" max="6" width="38.625" style="12" customWidth="1"/>
    <col min="7" max="7" width="19.125" style="1" customWidth="1"/>
    <col min="8" max="16384" width="9" style="1"/>
  </cols>
  <sheetData>
    <row r="1" spans="1:6" s="3" customFormat="1">
      <c r="B1" s="3" t="s">
        <v>0</v>
      </c>
      <c r="C1" s="3" t="s">
        <v>3</v>
      </c>
      <c r="D1" s="3" t="s">
        <v>2</v>
      </c>
      <c r="E1" s="3" t="s">
        <v>1</v>
      </c>
      <c r="F1" s="49" t="s">
        <v>2576</v>
      </c>
    </row>
    <row r="2" spans="1:6">
      <c r="A2" s="1" t="s">
        <v>1995</v>
      </c>
      <c r="B2" s="1">
        <v>7</v>
      </c>
      <c r="C2" s="9">
        <v>1</v>
      </c>
      <c r="D2" s="9">
        <f>C2+B2-1</f>
        <v>7</v>
      </c>
      <c r="E2" s="11" t="s">
        <v>1996</v>
      </c>
      <c r="F2" s="11">
        <v>102</v>
      </c>
    </row>
    <row r="3" spans="1:6">
      <c r="A3" s="1" t="s">
        <v>1995</v>
      </c>
      <c r="B3" s="1">
        <v>1</v>
      </c>
      <c r="C3" s="9">
        <f t="shared" ref="C3:C30" si="0">D2+1</f>
        <v>8</v>
      </c>
      <c r="D3" s="9">
        <f>C3+B3-1</f>
        <v>8</v>
      </c>
      <c r="E3" s="11" t="s">
        <v>2026</v>
      </c>
      <c r="F3" s="11" t="s">
        <v>1998</v>
      </c>
    </row>
    <row r="4" spans="1:6">
      <c r="A4" s="1" t="s">
        <v>1995</v>
      </c>
      <c r="B4" s="1">
        <v>1</v>
      </c>
      <c r="C4" s="9">
        <f t="shared" si="0"/>
        <v>9</v>
      </c>
      <c r="D4" s="9">
        <f>C4+B4-1</f>
        <v>9</v>
      </c>
      <c r="E4" s="11" t="s">
        <v>2004</v>
      </c>
      <c r="F4" s="11" t="s">
        <v>2002</v>
      </c>
    </row>
    <row r="5" spans="1:6">
      <c r="A5" s="1" t="s">
        <v>1995</v>
      </c>
      <c r="B5" s="1">
        <v>1</v>
      </c>
      <c r="C5" s="9">
        <f t="shared" si="0"/>
        <v>10</v>
      </c>
      <c r="D5" s="9">
        <f>C5+B5-1</f>
        <v>10</v>
      </c>
      <c r="E5" s="11" t="s">
        <v>2007</v>
      </c>
      <c r="F5" s="11" t="s">
        <v>2008</v>
      </c>
    </row>
    <row r="6" spans="1:6">
      <c r="A6" s="1" t="s">
        <v>1995</v>
      </c>
      <c r="B6" s="1">
        <v>1</v>
      </c>
      <c r="C6" s="9">
        <f t="shared" si="0"/>
        <v>11</v>
      </c>
      <c r="D6" s="9">
        <f>C6+B6-1</f>
        <v>11</v>
      </c>
      <c r="E6" s="11" t="s">
        <v>2027</v>
      </c>
      <c r="F6" s="11" t="s">
        <v>2014</v>
      </c>
    </row>
    <row r="7" spans="1:6">
      <c r="A7" s="1" t="s">
        <v>1995</v>
      </c>
      <c r="B7" s="1">
        <v>1</v>
      </c>
      <c r="C7" s="9">
        <f t="shared" si="0"/>
        <v>12</v>
      </c>
      <c r="D7" s="9">
        <f>C7+B7-1</f>
        <v>12</v>
      </c>
      <c r="E7" s="11" t="s">
        <v>2028</v>
      </c>
      <c r="F7" s="11" t="s">
        <v>2015</v>
      </c>
    </row>
    <row r="8" spans="1:6">
      <c r="A8" s="1" t="s">
        <v>1995</v>
      </c>
      <c r="B8" s="1">
        <v>1</v>
      </c>
      <c r="C8" s="9">
        <f t="shared" si="0"/>
        <v>13</v>
      </c>
      <c r="D8" s="9">
        <f>C8+B8-1</f>
        <v>13</v>
      </c>
      <c r="E8" s="11" t="s">
        <v>2029</v>
      </c>
      <c r="F8" s="11" t="s">
        <v>2016</v>
      </c>
    </row>
    <row r="9" spans="1:6">
      <c r="A9" s="1" t="s">
        <v>1995</v>
      </c>
      <c r="B9" s="1">
        <v>1</v>
      </c>
      <c r="C9" s="9">
        <f t="shared" si="0"/>
        <v>14</v>
      </c>
      <c r="D9" s="9">
        <f>C9+B9-1</f>
        <v>14</v>
      </c>
      <c r="E9" s="11" t="s">
        <v>2030</v>
      </c>
      <c r="F9" s="11" t="s">
        <v>2021</v>
      </c>
    </row>
    <row r="10" spans="1:6">
      <c r="A10" s="1" t="s">
        <v>1995</v>
      </c>
      <c r="B10" s="1">
        <v>1</v>
      </c>
      <c r="C10" s="9">
        <f t="shared" si="0"/>
        <v>15</v>
      </c>
      <c r="D10" s="9">
        <f>C10+B10-1</f>
        <v>15</v>
      </c>
      <c r="E10" s="11" t="s">
        <v>2023</v>
      </c>
      <c r="F10" s="11" t="s">
        <v>2022</v>
      </c>
    </row>
    <row r="11" spans="1:6">
      <c r="A11" s="1" t="s">
        <v>1995</v>
      </c>
      <c r="B11" s="1">
        <f>100-SUM(B3:B10)</f>
        <v>92</v>
      </c>
      <c r="C11" s="9">
        <f t="shared" si="0"/>
        <v>16</v>
      </c>
      <c r="D11" s="9">
        <f>C11+B11-1</f>
        <v>107</v>
      </c>
      <c r="E11" s="11" t="s">
        <v>1997</v>
      </c>
      <c r="F11" s="11">
        <v>101</v>
      </c>
    </row>
    <row r="12" spans="1:6">
      <c r="A12" s="1" t="s">
        <v>1994</v>
      </c>
      <c r="B12" s="1">
        <v>1</v>
      </c>
      <c r="C12" s="10">
        <f t="shared" si="0"/>
        <v>108</v>
      </c>
      <c r="D12" s="10">
        <f>C12+B12-1</f>
        <v>108</v>
      </c>
      <c r="E12" s="11" t="s">
        <v>2005</v>
      </c>
      <c r="F12" s="11" t="s">
        <v>2017</v>
      </c>
    </row>
    <row r="13" spans="1:6">
      <c r="A13" s="1" t="s">
        <v>1994</v>
      </c>
      <c r="B13" s="1">
        <v>1</v>
      </c>
      <c r="C13" s="10">
        <f t="shared" si="0"/>
        <v>109</v>
      </c>
      <c r="D13" s="10">
        <f>C13+B13-1</f>
        <v>109</v>
      </c>
      <c r="E13" s="11" t="s">
        <v>2006</v>
      </c>
      <c r="F13" s="11" t="s">
        <v>2003</v>
      </c>
    </row>
    <row r="14" spans="1:6">
      <c r="A14" s="1" t="s">
        <v>1994</v>
      </c>
      <c r="B14" s="1">
        <v>1</v>
      </c>
      <c r="C14" s="10">
        <f t="shared" si="0"/>
        <v>110</v>
      </c>
      <c r="D14" s="10">
        <f>C14+B14-1</f>
        <v>110</v>
      </c>
      <c r="E14" s="11" t="s">
        <v>2031</v>
      </c>
      <c r="F14" s="11" t="s">
        <v>2018</v>
      </c>
    </row>
    <row r="15" spans="1:6">
      <c r="A15" s="1" t="s">
        <v>1994</v>
      </c>
      <c r="B15" s="1">
        <v>1</v>
      </c>
      <c r="C15" s="27">
        <f t="shared" si="0"/>
        <v>111</v>
      </c>
      <c r="D15" s="27">
        <f>C15+B15-1</f>
        <v>111</v>
      </c>
      <c r="E15" s="11" t="s">
        <v>2032</v>
      </c>
      <c r="F15" s="11">
        <v>201.11</v>
      </c>
    </row>
    <row r="16" spans="1:6">
      <c r="A16" s="1" t="s">
        <v>1994</v>
      </c>
      <c r="B16" s="1">
        <v>1</v>
      </c>
      <c r="C16" s="27">
        <f t="shared" si="0"/>
        <v>112</v>
      </c>
      <c r="D16" s="27">
        <f>C16+B16-1</f>
        <v>112</v>
      </c>
      <c r="E16" s="11" t="s">
        <v>2033</v>
      </c>
      <c r="F16" s="11" t="s">
        <v>2019</v>
      </c>
    </row>
    <row r="17" spans="1:6">
      <c r="A17" s="1" t="s">
        <v>1994</v>
      </c>
      <c r="B17" s="1">
        <v>1</v>
      </c>
      <c r="C17" s="27">
        <f t="shared" si="0"/>
        <v>113</v>
      </c>
      <c r="D17" s="27">
        <f>C17+B17-1</f>
        <v>113</v>
      </c>
      <c r="E17" s="11" t="s">
        <v>2012</v>
      </c>
      <c r="F17" s="11" t="s">
        <v>2020</v>
      </c>
    </row>
    <row r="18" spans="1:6">
      <c r="A18" s="1" t="s">
        <v>1994</v>
      </c>
      <c r="B18" s="1">
        <v>1</v>
      </c>
      <c r="C18" s="27">
        <f t="shared" si="0"/>
        <v>114</v>
      </c>
      <c r="D18" s="27">
        <f>C18+B18-1</f>
        <v>114</v>
      </c>
      <c r="E18" s="11" t="s">
        <v>2034</v>
      </c>
      <c r="F18" s="11" t="s">
        <v>2090</v>
      </c>
    </row>
    <row r="19" spans="1:6">
      <c r="A19" s="1" t="s">
        <v>1994</v>
      </c>
      <c r="B19" s="1">
        <v>1</v>
      </c>
      <c r="C19" s="27">
        <f t="shared" si="0"/>
        <v>115</v>
      </c>
      <c r="D19" s="27">
        <f>C19+B19-1</f>
        <v>115</v>
      </c>
      <c r="E19" s="11" t="s">
        <v>2043</v>
      </c>
      <c r="F19" s="11" t="s">
        <v>2013</v>
      </c>
    </row>
    <row r="20" spans="1:6">
      <c r="A20" s="1" t="s">
        <v>1994</v>
      </c>
      <c r="B20" s="1">
        <v>1</v>
      </c>
      <c r="C20" s="27">
        <f t="shared" si="0"/>
        <v>116</v>
      </c>
      <c r="D20" s="27">
        <f>C20+B20-1</f>
        <v>116</v>
      </c>
      <c r="E20" s="11" t="s">
        <v>2035</v>
      </c>
      <c r="F20" s="11" t="s">
        <v>2024</v>
      </c>
    </row>
    <row r="21" spans="1:6">
      <c r="A21" s="1" t="s">
        <v>1994</v>
      </c>
      <c r="B21" s="1">
        <v>1</v>
      </c>
      <c r="C21" s="27">
        <f t="shared" si="0"/>
        <v>117</v>
      </c>
      <c r="D21" s="27">
        <f>C21+B21-1</f>
        <v>117</v>
      </c>
      <c r="E21" s="11" t="s">
        <v>2036</v>
      </c>
      <c r="F21" s="1" t="s">
        <v>2025</v>
      </c>
    </row>
    <row r="22" spans="1:6">
      <c r="A22" s="1" t="s">
        <v>1994</v>
      </c>
      <c r="B22" s="1">
        <v>1</v>
      </c>
      <c r="C22" s="26">
        <f t="shared" si="0"/>
        <v>118</v>
      </c>
      <c r="D22" s="26">
        <f>C22+B22-1</f>
        <v>118</v>
      </c>
      <c r="E22" s="11" t="s">
        <v>2037</v>
      </c>
      <c r="F22" s="11">
        <v>105</v>
      </c>
    </row>
    <row r="23" spans="1:6">
      <c r="A23" s="1" t="s">
        <v>1994</v>
      </c>
      <c r="B23" s="1">
        <v>1</v>
      </c>
      <c r="C23" s="26">
        <f t="shared" si="0"/>
        <v>119</v>
      </c>
      <c r="D23" s="26">
        <f>C23+B23-1</f>
        <v>119</v>
      </c>
      <c r="E23" s="11" t="s">
        <v>2039</v>
      </c>
      <c r="F23" s="11" t="s">
        <v>2038</v>
      </c>
    </row>
    <row r="24" spans="1:6">
      <c r="A24" s="1" t="s">
        <v>1984</v>
      </c>
      <c r="B24" s="1">
        <v>1</v>
      </c>
      <c r="C24" s="26">
        <f t="shared" si="0"/>
        <v>120</v>
      </c>
      <c r="D24" s="26">
        <f>C24+B24-1</f>
        <v>120</v>
      </c>
      <c r="E24" s="1" t="s">
        <v>2001</v>
      </c>
      <c r="F24" s="12">
        <v>261</v>
      </c>
    </row>
    <row r="25" spans="1:6">
      <c r="A25" s="1" t="s">
        <v>1985</v>
      </c>
      <c r="B25" s="1">
        <v>1</v>
      </c>
      <c r="C25" s="26">
        <f t="shared" si="0"/>
        <v>121</v>
      </c>
      <c r="D25" s="26">
        <f>C25+B25-1</f>
        <v>121</v>
      </c>
      <c r="E25" s="1" t="s">
        <v>1986</v>
      </c>
      <c r="F25" s="12">
        <v>402.01</v>
      </c>
    </row>
    <row r="26" spans="1:6">
      <c r="A26" s="28" t="s">
        <v>2097</v>
      </c>
      <c r="B26" s="1">
        <v>2</v>
      </c>
      <c r="C26" s="26">
        <f t="shared" si="0"/>
        <v>122</v>
      </c>
      <c r="D26" s="26">
        <f>C26+B26-1</f>
        <v>123</v>
      </c>
      <c r="E26" s="1" t="s">
        <v>1987</v>
      </c>
      <c r="F26" s="12">
        <v>201.02</v>
      </c>
    </row>
    <row r="27" spans="1:6">
      <c r="A27" s="1" t="s">
        <v>1988</v>
      </c>
      <c r="B27" s="1">
        <v>1</v>
      </c>
      <c r="C27" s="26">
        <f t="shared" si="0"/>
        <v>124</v>
      </c>
      <c r="D27" s="26">
        <f>C27+B27-1</f>
        <v>124</v>
      </c>
      <c r="E27" s="1" t="s">
        <v>1989</v>
      </c>
      <c r="F27" s="12" t="s">
        <v>2042</v>
      </c>
    </row>
    <row r="28" spans="1:6">
      <c r="A28" s="1" t="s">
        <v>1990</v>
      </c>
      <c r="B28" s="1">
        <v>1</v>
      </c>
      <c r="C28" s="26">
        <f t="shared" si="0"/>
        <v>125</v>
      </c>
      <c r="D28" s="26">
        <f>C28+B28-1</f>
        <v>125</v>
      </c>
      <c r="E28" s="1" t="s">
        <v>1991</v>
      </c>
      <c r="F28" s="12">
        <v>403</v>
      </c>
    </row>
    <row r="29" spans="1:6">
      <c r="A29" s="1" t="s">
        <v>1992</v>
      </c>
      <c r="B29" s="1">
        <v>2</v>
      </c>
      <c r="C29" s="26">
        <f t="shared" si="0"/>
        <v>126</v>
      </c>
      <c r="D29" s="26">
        <f>C29+B29-1</f>
        <v>127</v>
      </c>
      <c r="E29" s="1" t="s">
        <v>1993</v>
      </c>
    </row>
    <row r="30" spans="1:6">
      <c r="A30" s="1" t="s">
        <v>1983</v>
      </c>
      <c r="B30" s="1">
        <v>1</v>
      </c>
      <c r="C30" s="26">
        <f t="shared" si="0"/>
        <v>128</v>
      </c>
      <c r="D30" s="26">
        <f>C30+B30-1</f>
        <v>128</v>
      </c>
      <c r="E30" s="8" t="s">
        <v>2044</v>
      </c>
      <c r="F30" s="11" t="s">
        <v>2091</v>
      </c>
    </row>
    <row r="31" spans="1:6">
      <c r="A31" s="1" t="s">
        <v>1983</v>
      </c>
      <c r="B31" s="1">
        <v>1</v>
      </c>
      <c r="C31" s="26">
        <f t="shared" ref="C31:C52" si="1">D30+1</f>
        <v>129</v>
      </c>
      <c r="D31" s="26">
        <f>C31+B31-1</f>
        <v>129</v>
      </c>
      <c r="E31" s="8" t="s">
        <v>2047</v>
      </c>
      <c r="F31" s="11" t="s">
        <v>2046</v>
      </c>
    </row>
    <row r="32" spans="1:6">
      <c r="A32" s="1" t="s">
        <v>1983</v>
      </c>
      <c r="B32" s="1">
        <v>1</v>
      </c>
      <c r="C32" s="26">
        <f t="shared" si="1"/>
        <v>130</v>
      </c>
      <c r="D32" s="26">
        <f>C32+B32-1</f>
        <v>130</v>
      </c>
      <c r="E32" s="8" t="s">
        <v>2048</v>
      </c>
      <c r="F32" s="11" t="s">
        <v>2051</v>
      </c>
    </row>
    <row r="33" spans="1:6">
      <c r="A33" s="1" t="s">
        <v>1983</v>
      </c>
      <c r="B33" s="1">
        <v>1</v>
      </c>
      <c r="C33" s="27">
        <f t="shared" si="1"/>
        <v>131</v>
      </c>
      <c r="D33" s="27">
        <f>C33+B33-1</f>
        <v>131</v>
      </c>
      <c r="E33" s="8" t="s">
        <v>2052</v>
      </c>
      <c r="F33" s="11" t="s">
        <v>2092</v>
      </c>
    </row>
    <row r="34" spans="1:6">
      <c r="A34" s="1" t="s">
        <v>1983</v>
      </c>
      <c r="B34" s="1">
        <v>1</v>
      </c>
      <c r="C34" s="27">
        <f t="shared" si="1"/>
        <v>132</v>
      </c>
      <c r="D34" s="27">
        <f>C34+B34-1</f>
        <v>132</v>
      </c>
      <c r="E34" s="8" t="s">
        <v>2056</v>
      </c>
      <c r="F34" s="11" t="s">
        <v>2055</v>
      </c>
    </row>
    <row r="35" spans="1:6">
      <c r="A35" s="1" t="s">
        <v>1983</v>
      </c>
      <c r="B35" s="1">
        <v>1</v>
      </c>
      <c r="C35" s="27">
        <f t="shared" si="1"/>
        <v>133</v>
      </c>
      <c r="D35" s="27">
        <f>C35+B35-1</f>
        <v>133</v>
      </c>
      <c r="E35" s="8" t="s">
        <v>2057</v>
      </c>
      <c r="F35" s="11" t="s">
        <v>2093</v>
      </c>
    </row>
    <row r="36" spans="1:6">
      <c r="A36" s="1" t="s">
        <v>1983</v>
      </c>
      <c r="B36" s="1">
        <v>1</v>
      </c>
      <c r="C36" s="10">
        <f t="shared" si="1"/>
        <v>134</v>
      </c>
      <c r="D36" s="10">
        <f>C36+B36-1</f>
        <v>134</v>
      </c>
      <c r="E36" s="8" t="s">
        <v>2060</v>
      </c>
      <c r="F36" s="11" t="s">
        <v>2061</v>
      </c>
    </row>
    <row r="37" spans="1:6">
      <c r="A37" s="1" t="s">
        <v>1983</v>
      </c>
      <c r="B37" s="1">
        <v>1</v>
      </c>
      <c r="C37" s="10">
        <f t="shared" si="1"/>
        <v>135</v>
      </c>
      <c r="D37" s="10">
        <f>C37+B37-1</f>
        <v>135</v>
      </c>
      <c r="E37" s="8" t="s">
        <v>2062</v>
      </c>
      <c r="F37" s="11" t="s">
        <v>2063</v>
      </c>
    </row>
    <row r="38" spans="1:6">
      <c r="A38" s="1" t="s">
        <v>1983</v>
      </c>
      <c r="B38" s="1">
        <v>1</v>
      </c>
      <c r="C38" s="10">
        <f t="shared" si="1"/>
        <v>136</v>
      </c>
      <c r="D38" s="10">
        <f>C38+B38-1</f>
        <v>136</v>
      </c>
      <c r="E38" s="8" t="s">
        <v>2064</v>
      </c>
      <c r="F38" s="11" t="s">
        <v>2065</v>
      </c>
    </row>
    <row r="39" spans="1:6">
      <c r="A39" s="1" t="s">
        <v>1983</v>
      </c>
      <c r="B39" s="1">
        <v>1</v>
      </c>
      <c r="C39" s="10">
        <f t="shared" si="1"/>
        <v>137</v>
      </c>
      <c r="D39" s="10">
        <f>C39+B39-1</f>
        <v>137</v>
      </c>
      <c r="E39" s="8" t="s">
        <v>2066</v>
      </c>
      <c r="F39" s="11" t="s">
        <v>2067</v>
      </c>
    </row>
    <row r="40" spans="1:6">
      <c r="A40" s="1" t="s">
        <v>1983</v>
      </c>
      <c r="B40" s="1">
        <v>1</v>
      </c>
      <c r="C40" s="10">
        <f t="shared" si="1"/>
        <v>138</v>
      </c>
      <c r="D40" s="10">
        <f>C40+B40-1</f>
        <v>138</v>
      </c>
      <c r="E40" s="8" t="s">
        <v>2068</v>
      </c>
      <c r="F40" s="11" t="s">
        <v>2069</v>
      </c>
    </row>
    <row r="41" spans="1:6">
      <c r="A41" s="1" t="s">
        <v>1983</v>
      </c>
      <c r="B41" s="1">
        <v>1</v>
      </c>
      <c r="C41" s="10">
        <f t="shared" si="1"/>
        <v>139</v>
      </c>
      <c r="D41" s="10">
        <f>C41+B41-1</f>
        <v>139</v>
      </c>
      <c r="E41" s="8" t="s">
        <v>2074</v>
      </c>
      <c r="F41" s="11" t="s">
        <v>2070</v>
      </c>
    </row>
    <row r="42" spans="1:6">
      <c r="A42" s="1" t="s">
        <v>1983</v>
      </c>
      <c r="B42" s="1">
        <v>1</v>
      </c>
      <c r="C42" s="10">
        <f t="shared" si="1"/>
        <v>140</v>
      </c>
      <c r="D42" s="10">
        <f>C42+B42-1</f>
        <v>140</v>
      </c>
      <c r="E42" s="8" t="s">
        <v>2075</v>
      </c>
      <c r="F42" s="11" t="s">
        <v>2071</v>
      </c>
    </row>
    <row r="43" spans="1:6">
      <c r="A43" s="1" t="s">
        <v>1983</v>
      </c>
      <c r="B43" s="1">
        <v>1</v>
      </c>
      <c r="C43" s="10">
        <f t="shared" si="1"/>
        <v>141</v>
      </c>
      <c r="D43" s="10">
        <f>C43+B43-1</f>
        <v>141</v>
      </c>
      <c r="E43" s="8" t="s">
        <v>2076</v>
      </c>
      <c r="F43" s="11" t="s">
        <v>2071</v>
      </c>
    </row>
    <row r="44" spans="1:6">
      <c r="A44" s="1" t="s">
        <v>1983</v>
      </c>
      <c r="B44" s="1">
        <v>1</v>
      </c>
      <c r="C44" s="10">
        <f>D43+1</f>
        <v>142</v>
      </c>
      <c r="D44" s="10">
        <f>C44+B44-1</f>
        <v>142</v>
      </c>
      <c r="E44" s="8" t="s">
        <v>2077</v>
      </c>
      <c r="F44" s="11" t="s">
        <v>2072</v>
      </c>
    </row>
    <row r="45" spans="1:6">
      <c r="A45" s="1" t="s">
        <v>1983</v>
      </c>
      <c r="B45" s="1">
        <v>2</v>
      </c>
      <c r="C45" s="10">
        <f t="shared" si="1"/>
        <v>143</v>
      </c>
      <c r="D45" s="10">
        <f>C45+B45-1</f>
        <v>144</v>
      </c>
      <c r="E45" s="8" t="s">
        <v>2078</v>
      </c>
      <c r="F45" s="11" t="s">
        <v>2079</v>
      </c>
    </row>
    <row r="46" spans="1:6">
      <c r="A46" s="1" t="s">
        <v>1983</v>
      </c>
      <c r="B46" s="1">
        <v>1</v>
      </c>
      <c r="C46" s="10">
        <f>D45+1</f>
        <v>145</v>
      </c>
      <c r="D46" s="10">
        <f>C46+B46-1</f>
        <v>145</v>
      </c>
      <c r="E46" s="8" t="s">
        <v>2080</v>
      </c>
      <c r="F46" s="11">
        <v>103.13</v>
      </c>
    </row>
    <row r="47" spans="1:6">
      <c r="A47" s="1" t="s">
        <v>1983</v>
      </c>
      <c r="B47" s="1">
        <v>1</v>
      </c>
      <c r="C47" s="10">
        <f t="shared" si="1"/>
        <v>146</v>
      </c>
      <c r="D47" s="10">
        <f>C47+B47-1</f>
        <v>146</v>
      </c>
      <c r="E47" s="8" t="s">
        <v>2081</v>
      </c>
      <c r="F47" s="11" t="s">
        <v>2082</v>
      </c>
    </row>
    <row r="48" spans="1:6">
      <c r="A48" s="1" t="s">
        <v>1983</v>
      </c>
      <c r="B48" s="1">
        <v>1</v>
      </c>
      <c r="C48" s="10">
        <f t="shared" si="1"/>
        <v>147</v>
      </c>
      <c r="D48" s="10">
        <f>C48+B48-1</f>
        <v>147</v>
      </c>
      <c r="E48" s="8" t="s">
        <v>2083</v>
      </c>
      <c r="F48" s="11" t="s">
        <v>2084</v>
      </c>
    </row>
    <row r="49" spans="1:6">
      <c r="A49" s="1" t="s">
        <v>1983</v>
      </c>
      <c r="B49" s="1">
        <v>1</v>
      </c>
      <c r="C49" s="10">
        <f t="shared" si="1"/>
        <v>148</v>
      </c>
      <c r="D49" s="10">
        <f>C49+B49-1</f>
        <v>148</v>
      </c>
      <c r="E49" s="8" t="s">
        <v>2085</v>
      </c>
      <c r="F49" s="11" t="s">
        <v>2086</v>
      </c>
    </row>
    <row r="50" spans="1:6">
      <c r="A50" s="1" t="s">
        <v>1983</v>
      </c>
      <c r="B50" s="1">
        <v>1</v>
      </c>
      <c r="C50" s="10">
        <f t="shared" si="1"/>
        <v>149</v>
      </c>
      <c r="D50" s="10">
        <f>C50+B50-1</f>
        <v>149</v>
      </c>
      <c r="E50" s="8" t="s">
        <v>2087</v>
      </c>
      <c r="F50" s="11" t="s">
        <v>2088</v>
      </c>
    </row>
    <row r="51" spans="1:6">
      <c r="A51" s="1" t="s">
        <v>1983</v>
      </c>
      <c r="B51" s="1">
        <v>1</v>
      </c>
      <c r="C51" s="10">
        <f t="shared" si="1"/>
        <v>150</v>
      </c>
      <c r="D51" s="10">
        <f>C51+B51-1</f>
        <v>150</v>
      </c>
      <c r="E51" s="8" t="s">
        <v>2089</v>
      </c>
      <c r="F51" s="11">
        <v>103.05</v>
      </c>
    </row>
    <row r="52" spans="1:6">
      <c r="A52" s="1" t="s">
        <v>1983</v>
      </c>
      <c r="B52" s="1">
        <v>1</v>
      </c>
      <c r="C52" s="10">
        <f t="shared" si="1"/>
        <v>151</v>
      </c>
      <c r="D52" s="10">
        <f>C52+B52-1</f>
        <v>151</v>
      </c>
      <c r="E52" s="1" t="s">
        <v>2045</v>
      </c>
      <c r="F52" s="11">
        <v>201.01</v>
      </c>
    </row>
    <row r="53" spans="1:6">
      <c r="A53" s="1" t="s">
        <v>2073</v>
      </c>
      <c r="B53" s="1">
        <v>1</v>
      </c>
      <c r="C53" s="10">
        <f>D52+1</f>
        <v>152</v>
      </c>
      <c r="D53" s="10">
        <f>C53+B53-1</f>
        <v>152</v>
      </c>
      <c r="E53" s="1" t="s">
        <v>2010</v>
      </c>
      <c r="F53" s="12">
        <v>103.16</v>
      </c>
    </row>
    <row r="54" spans="1:6">
      <c r="A54" s="1" t="s">
        <v>2009</v>
      </c>
      <c r="B54" s="1">
        <v>1</v>
      </c>
      <c r="C54" s="10">
        <f>D53+1</f>
        <v>153</v>
      </c>
      <c r="D54" s="10">
        <f>C54+B54-1</f>
        <v>153</v>
      </c>
      <c r="E54" s="1" t="s">
        <v>2011</v>
      </c>
      <c r="F54" s="12">
        <v>103.19</v>
      </c>
    </row>
    <row r="55" spans="1:6">
      <c r="B55" s="2">
        <f>SUM(B2:B54)</f>
        <v>153</v>
      </c>
      <c r="C55" s="9"/>
      <c r="D55" s="9"/>
      <c r="E55" s="11"/>
      <c r="F55" s="11"/>
    </row>
    <row r="56" spans="1:6">
      <c r="F56" s="1"/>
    </row>
    <row r="57" spans="1:6">
      <c r="F57" s="1"/>
    </row>
    <row r="58" spans="1:6">
      <c r="F58" s="1"/>
    </row>
    <row r="59" spans="1:6">
      <c r="F59" s="1"/>
    </row>
    <row r="60" spans="1:6">
      <c r="F60" s="1"/>
    </row>
    <row r="61" spans="1:6">
      <c r="F61" s="1"/>
    </row>
    <row r="62" spans="1:6">
      <c r="F62" s="1"/>
    </row>
    <row r="63" spans="1:6">
      <c r="F63" s="1"/>
    </row>
    <row r="64" spans="1:6">
      <c r="F64" s="1"/>
    </row>
    <row r="65" spans="6:6">
      <c r="F65" s="1"/>
    </row>
    <row r="66" spans="6:6">
      <c r="F66" s="1"/>
    </row>
    <row r="67" spans="6:6">
      <c r="F67" s="1"/>
    </row>
    <row r="68" spans="6:6">
      <c r="F68" s="1"/>
    </row>
    <row r="69" spans="6:6">
      <c r="F69" s="1"/>
    </row>
    <row r="70" spans="6:6">
      <c r="F70" s="1"/>
    </row>
    <row r="71" spans="6:6">
      <c r="F71" s="1"/>
    </row>
    <row r="72" spans="6:6">
      <c r="F72" s="1"/>
    </row>
    <row r="73" spans="6:6">
      <c r="F73" s="1"/>
    </row>
    <row r="74" spans="6:6">
      <c r="F74" s="1"/>
    </row>
    <row r="75" spans="6:6">
      <c r="F75" s="1"/>
    </row>
  </sheetData>
  <phoneticPr fontId="2" type="noConversion"/>
  <pageMargins left="0.75" right="0.75" top="1" bottom="1" header="0.5" footer="0.5"/>
  <pageSetup paperSize="9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11"/>
  <dimension ref="A1:F98"/>
  <sheetViews>
    <sheetView zoomScale="110" zoomScaleNormal="110" workbookViewId="0">
      <pane ySplit="1" topLeftCell="A2" activePane="bottomLeft" state="frozen"/>
      <selection pane="bottomLeft" activeCell="D11" sqref="D11"/>
    </sheetView>
  </sheetViews>
  <sheetFormatPr defaultRowHeight="14.25" customHeight="1"/>
  <cols>
    <col min="1" max="1" width="9.875" bestFit="1" customWidth="1"/>
    <col min="2" max="2" width="20.25" style="13" bestFit="1" customWidth="1"/>
    <col min="3" max="3" width="6.5" style="15" bestFit="1" customWidth="1"/>
    <col min="4" max="4" width="18.875" style="15" customWidth="1"/>
    <col min="5" max="5" width="9.875" style="15" bestFit="1" customWidth="1"/>
    <col min="6" max="6" width="42.375" style="13" bestFit="1" customWidth="1"/>
    <col min="7" max="16384" width="9" style="13"/>
  </cols>
  <sheetData>
    <row r="1" spans="1:6" s="14" customFormat="1" ht="14.25" customHeight="1">
      <c r="A1" s="55" t="s">
        <v>2570</v>
      </c>
      <c r="B1" s="49" t="s">
        <v>2571</v>
      </c>
      <c r="C1" s="49" t="s">
        <v>2572</v>
      </c>
      <c r="D1" s="49" t="s">
        <v>2573</v>
      </c>
      <c r="E1" s="49" t="s">
        <v>2574</v>
      </c>
      <c r="F1" s="49" t="s">
        <v>2575</v>
      </c>
    </row>
    <row r="2" spans="1:6" ht="14.25" customHeight="1">
      <c r="A2" s="54" t="s">
        <v>2425</v>
      </c>
      <c r="B2" s="54" t="s">
        <v>1482</v>
      </c>
      <c r="C2" s="57">
        <v>101</v>
      </c>
      <c r="D2" s="53"/>
      <c r="E2" s="57">
        <v>101.01</v>
      </c>
      <c r="F2" s="54" t="s">
        <v>2408</v>
      </c>
    </row>
    <row r="3" spans="1:6" ht="14.25" customHeight="1">
      <c r="A3" s="54"/>
      <c r="B3" s="54" t="s">
        <v>1483</v>
      </c>
      <c r="C3" s="57">
        <v>102</v>
      </c>
      <c r="D3" s="53"/>
      <c r="E3" s="57">
        <v>102.01</v>
      </c>
      <c r="F3" s="54" t="s">
        <v>2409</v>
      </c>
    </row>
    <row r="4" spans="1:6" ht="14.25" customHeight="1">
      <c r="A4" s="54"/>
      <c r="B4" s="54" t="s">
        <v>2426</v>
      </c>
      <c r="C4" s="57">
        <v>103</v>
      </c>
      <c r="D4" s="53"/>
      <c r="E4" s="57">
        <v>103.01</v>
      </c>
      <c r="F4" s="54" t="s">
        <v>2410</v>
      </c>
    </row>
    <row r="5" spans="1:6" ht="14.25" customHeight="1">
      <c r="A5" s="54"/>
      <c r="B5" s="54" t="s">
        <v>2427</v>
      </c>
      <c r="C5" s="57">
        <v>104</v>
      </c>
      <c r="D5" s="53"/>
      <c r="E5" s="57">
        <v>104.01</v>
      </c>
      <c r="F5" s="54" t="s">
        <v>2411</v>
      </c>
    </row>
    <row r="6" spans="1:6" ht="14.25" customHeight="1">
      <c r="A6" s="54"/>
      <c r="B6" s="54" t="s">
        <v>2428</v>
      </c>
      <c r="C6" s="57">
        <v>105</v>
      </c>
      <c r="D6" s="57"/>
      <c r="E6" s="57">
        <v>105.01</v>
      </c>
      <c r="F6" s="54" t="s">
        <v>2412</v>
      </c>
    </row>
    <row r="7" spans="1:6" ht="14.25" customHeight="1">
      <c r="A7" s="54"/>
      <c r="B7" s="54" t="s">
        <v>2429</v>
      </c>
      <c r="C7" s="57">
        <v>106</v>
      </c>
      <c r="D7" s="57"/>
      <c r="E7" s="57">
        <v>106.01</v>
      </c>
      <c r="F7" s="54" t="s">
        <v>2413</v>
      </c>
    </row>
    <row r="8" spans="1:6" ht="14.25" customHeight="1">
      <c r="A8" s="54"/>
      <c r="B8" s="54" t="s">
        <v>2430</v>
      </c>
      <c r="C8" s="57">
        <v>107</v>
      </c>
      <c r="D8" s="53"/>
      <c r="E8" s="57">
        <v>107.01</v>
      </c>
      <c r="F8" s="54" t="s">
        <v>2414</v>
      </c>
    </row>
    <row r="9" spans="1:6" ht="14.25" customHeight="1">
      <c r="A9" s="54"/>
      <c r="B9" s="54" t="s">
        <v>2431</v>
      </c>
      <c r="C9" s="57">
        <v>108</v>
      </c>
      <c r="D9" s="53"/>
      <c r="E9" s="57">
        <v>108.01</v>
      </c>
      <c r="F9" s="54" t="s">
        <v>2415</v>
      </c>
    </row>
    <row r="10" spans="1:6" ht="14.25" customHeight="1">
      <c r="A10" s="54"/>
      <c r="B10" s="54" t="s">
        <v>2432</v>
      </c>
      <c r="C10" s="57">
        <v>109</v>
      </c>
      <c r="D10" s="53"/>
      <c r="E10" s="57">
        <v>109.01</v>
      </c>
      <c r="F10" s="54" t="s">
        <v>2416</v>
      </c>
    </row>
    <row r="11" spans="1:6" ht="14.25" customHeight="1">
      <c r="A11" s="54" t="s">
        <v>2433</v>
      </c>
      <c r="B11" s="54" t="s">
        <v>2434</v>
      </c>
      <c r="C11" s="57">
        <v>201</v>
      </c>
      <c r="D11" s="57"/>
      <c r="E11" s="57">
        <v>201.01</v>
      </c>
      <c r="F11" s="54" t="s">
        <v>2417</v>
      </c>
    </row>
    <row r="12" spans="1:6" ht="14.25" customHeight="1">
      <c r="A12" s="54"/>
      <c r="B12" s="54" t="s">
        <v>2435</v>
      </c>
      <c r="C12" s="57">
        <v>202</v>
      </c>
      <c r="D12" s="57"/>
      <c r="E12" s="57">
        <v>202.01</v>
      </c>
      <c r="F12" s="54" t="s">
        <v>2418</v>
      </c>
    </row>
    <row r="13" spans="1:6" ht="14.25" customHeight="1">
      <c r="A13" s="54"/>
      <c r="B13" s="54" t="s">
        <v>2436</v>
      </c>
      <c r="C13" s="57">
        <v>203</v>
      </c>
      <c r="D13" s="57"/>
      <c r="E13" s="57">
        <v>203.01</v>
      </c>
      <c r="F13" s="53"/>
    </row>
    <row r="14" spans="1:6" ht="14.25" customHeight="1">
      <c r="A14" s="54"/>
      <c r="B14" s="54" t="s">
        <v>2437</v>
      </c>
      <c r="C14" s="57">
        <v>204</v>
      </c>
      <c r="D14" s="57"/>
      <c r="E14" s="57">
        <v>204.01</v>
      </c>
      <c r="F14" s="54" t="s">
        <v>2419</v>
      </c>
    </row>
    <row r="15" spans="1:6" ht="14.25" customHeight="1">
      <c r="A15" s="54"/>
      <c r="B15" s="54" t="s">
        <v>2438</v>
      </c>
      <c r="C15" s="57">
        <v>205</v>
      </c>
      <c r="D15" s="53"/>
      <c r="E15" s="57">
        <v>205.01</v>
      </c>
      <c r="F15" s="54" t="s">
        <v>2420</v>
      </c>
    </row>
    <row r="16" spans="1:6" ht="14.25" customHeight="1">
      <c r="A16" s="54"/>
      <c r="B16" s="54" t="s">
        <v>2439</v>
      </c>
      <c r="C16" s="57">
        <v>206</v>
      </c>
      <c r="D16" s="53"/>
      <c r="E16" s="57">
        <v>206.01</v>
      </c>
      <c r="F16" s="54" t="s">
        <v>2421</v>
      </c>
    </row>
    <row r="17" spans="1:6" ht="14.25" customHeight="1">
      <c r="A17" s="54"/>
      <c r="B17" s="54" t="s">
        <v>2440</v>
      </c>
      <c r="C17" s="57">
        <v>207</v>
      </c>
      <c r="D17" s="57"/>
      <c r="E17" s="57">
        <v>207.01</v>
      </c>
      <c r="F17" s="54" t="s">
        <v>2422</v>
      </c>
    </row>
    <row r="18" spans="1:6" ht="14.25" customHeight="1">
      <c r="A18" s="54"/>
      <c r="B18" s="54" t="s">
        <v>2441</v>
      </c>
      <c r="C18" s="57">
        <v>208</v>
      </c>
      <c r="D18" s="53"/>
      <c r="E18" s="57">
        <v>208.01</v>
      </c>
      <c r="F18" s="54" t="s">
        <v>2423</v>
      </c>
    </row>
    <row r="19" spans="1:6" ht="14.25" customHeight="1">
      <c r="A19" s="54"/>
      <c r="B19" s="54" t="s">
        <v>2442</v>
      </c>
      <c r="C19" s="57">
        <v>209</v>
      </c>
      <c r="D19" s="57"/>
      <c r="E19" s="57">
        <v>209.01</v>
      </c>
      <c r="F19" s="54" t="s">
        <v>2424</v>
      </c>
    </row>
    <row r="20" spans="1:6" ht="14.25" customHeight="1">
      <c r="A20" s="54"/>
      <c r="B20" s="54" t="s">
        <v>2443</v>
      </c>
      <c r="C20" s="57">
        <v>211</v>
      </c>
      <c r="D20" s="57"/>
      <c r="E20" s="57">
        <v>211.01</v>
      </c>
      <c r="F20" s="54" t="s">
        <v>2444</v>
      </c>
    </row>
    <row r="21" spans="1:6" ht="14.25" customHeight="1">
      <c r="A21" s="54"/>
      <c r="B21" s="54" t="s">
        <v>2445</v>
      </c>
      <c r="C21" s="57">
        <v>212</v>
      </c>
      <c r="D21" s="57"/>
      <c r="E21" s="57">
        <v>212.01</v>
      </c>
      <c r="F21" s="54" t="s">
        <v>2446</v>
      </c>
    </row>
    <row r="22" spans="1:6" ht="14.25" customHeight="1">
      <c r="A22" s="54"/>
      <c r="B22" s="54" t="s">
        <v>2447</v>
      </c>
      <c r="C22" s="57">
        <v>213</v>
      </c>
      <c r="D22" s="53"/>
      <c r="E22" s="57">
        <v>213.01</v>
      </c>
      <c r="F22" s="54" t="s">
        <v>2448</v>
      </c>
    </row>
    <row r="23" spans="1:6" ht="14.25" customHeight="1">
      <c r="A23" s="54"/>
      <c r="B23" s="54" t="s">
        <v>2449</v>
      </c>
      <c r="C23" s="57">
        <v>214</v>
      </c>
      <c r="D23" s="53"/>
      <c r="E23" s="57">
        <v>214.01</v>
      </c>
      <c r="F23" s="54" t="s">
        <v>2450</v>
      </c>
    </row>
    <row r="24" spans="1:6" ht="14.25" customHeight="1">
      <c r="A24" s="54"/>
      <c r="B24" s="54" t="s">
        <v>2451</v>
      </c>
      <c r="C24" s="57">
        <v>215</v>
      </c>
      <c r="D24" s="57"/>
      <c r="E24" s="57">
        <v>215.01</v>
      </c>
      <c r="F24" s="54" t="s">
        <v>2452</v>
      </c>
    </row>
    <row r="25" spans="1:6" ht="14.25" customHeight="1">
      <c r="A25" s="54"/>
      <c r="B25" s="54" t="s">
        <v>2453</v>
      </c>
      <c r="C25" s="57">
        <v>230</v>
      </c>
      <c r="D25" s="57"/>
      <c r="E25" s="57">
        <v>230.01</v>
      </c>
      <c r="F25" s="54" t="s">
        <v>2454</v>
      </c>
    </row>
    <row r="26" spans="1:6" ht="14.25" customHeight="1">
      <c r="A26" s="54"/>
      <c r="B26" s="54" t="s">
        <v>2455</v>
      </c>
      <c r="C26" s="57">
        <v>231</v>
      </c>
      <c r="D26" s="57"/>
      <c r="E26" s="57">
        <v>231.01</v>
      </c>
      <c r="F26" s="54" t="s">
        <v>2456</v>
      </c>
    </row>
    <row r="27" spans="1:6" ht="14.25" customHeight="1">
      <c r="A27" s="54"/>
      <c r="B27" s="54" t="s">
        <v>2457</v>
      </c>
      <c r="C27" s="57">
        <v>232</v>
      </c>
      <c r="D27" s="57"/>
      <c r="E27" s="57">
        <v>232.01</v>
      </c>
      <c r="F27" s="54" t="s">
        <v>2458</v>
      </c>
    </row>
    <row r="28" spans="1:6" ht="14.25" customHeight="1">
      <c r="A28" s="54"/>
      <c r="B28" s="54" t="s">
        <v>2459</v>
      </c>
      <c r="C28" s="57">
        <v>233</v>
      </c>
      <c r="D28" s="57"/>
      <c r="E28" s="57">
        <v>233.01</v>
      </c>
      <c r="F28" s="57" t="s">
        <v>2460</v>
      </c>
    </row>
    <row r="29" spans="1:6" ht="14.25" customHeight="1">
      <c r="A29" s="54"/>
      <c r="B29" s="54" t="s">
        <v>2461</v>
      </c>
      <c r="C29" s="57">
        <v>234</v>
      </c>
      <c r="D29" s="57"/>
      <c r="E29" s="57">
        <v>234.01</v>
      </c>
      <c r="F29" s="54" t="s">
        <v>2462</v>
      </c>
    </row>
    <row r="30" spans="1:6" ht="14.25" customHeight="1">
      <c r="A30" s="54"/>
      <c r="B30" s="54" t="s">
        <v>2463</v>
      </c>
      <c r="C30" s="57">
        <v>235</v>
      </c>
      <c r="D30" s="57"/>
      <c r="E30" s="57">
        <v>235.01</v>
      </c>
      <c r="F30" s="54" t="s">
        <v>2464</v>
      </c>
    </row>
    <row r="31" spans="1:6" ht="14.25" customHeight="1">
      <c r="A31" s="54" t="s">
        <v>2465</v>
      </c>
      <c r="B31" s="54" t="s">
        <v>2466</v>
      </c>
      <c r="C31" s="57">
        <v>251</v>
      </c>
      <c r="D31" s="54" t="s">
        <v>2467</v>
      </c>
      <c r="E31" s="57">
        <v>251.01</v>
      </c>
      <c r="F31" s="54" t="s">
        <v>2468</v>
      </c>
    </row>
    <row r="32" spans="1:6" ht="14.25" customHeight="1">
      <c r="A32" s="54"/>
      <c r="B32" s="54"/>
      <c r="C32" s="57"/>
      <c r="D32" s="54" t="s">
        <v>2469</v>
      </c>
      <c r="E32" s="56">
        <v>251.21</v>
      </c>
      <c r="F32" s="54"/>
    </row>
    <row r="33" spans="1:6" ht="14.25" customHeight="1">
      <c r="A33" s="54"/>
      <c r="B33" s="53"/>
      <c r="C33" s="53"/>
      <c r="D33" s="54" t="s">
        <v>2470</v>
      </c>
      <c r="E33" s="57">
        <v>251.41</v>
      </c>
      <c r="F33" s="54"/>
    </row>
    <row r="34" spans="1:6" ht="14.25" customHeight="1">
      <c r="A34" s="54"/>
      <c r="B34" s="54" t="s">
        <v>2471</v>
      </c>
      <c r="C34" s="57">
        <v>252</v>
      </c>
      <c r="D34" s="54" t="s">
        <v>2472</v>
      </c>
      <c r="E34" s="57">
        <v>252.01</v>
      </c>
      <c r="F34" s="54"/>
    </row>
    <row r="35" spans="1:6" ht="14.25" customHeight="1">
      <c r="A35" s="54"/>
      <c r="B35" s="54"/>
      <c r="C35" s="57"/>
      <c r="D35" s="54" t="s">
        <v>2473</v>
      </c>
      <c r="E35" s="57">
        <v>252.21</v>
      </c>
      <c r="F35" s="54"/>
    </row>
    <row r="36" spans="1:6" ht="14.25" customHeight="1">
      <c r="A36" s="54"/>
      <c r="B36" s="54" t="s">
        <v>2474</v>
      </c>
      <c r="C36" s="57">
        <v>253</v>
      </c>
      <c r="D36" s="57"/>
      <c r="E36" s="57">
        <v>253.01</v>
      </c>
      <c r="F36" s="54"/>
    </row>
    <row r="37" spans="1:6" ht="14.25" customHeight="1">
      <c r="A37" s="54" t="s">
        <v>2475</v>
      </c>
      <c r="B37" s="54" t="s">
        <v>2476</v>
      </c>
      <c r="C37" s="57">
        <v>261</v>
      </c>
      <c r="D37" s="53"/>
      <c r="E37" s="57">
        <v>261.01</v>
      </c>
      <c r="F37" s="54" t="s">
        <v>2477</v>
      </c>
    </row>
    <row r="38" spans="1:6" ht="14.25" customHeight="1">
      <c r="A38" s="54"/>
      <c r="B38" s="54" t="s">
        <v>2478</v>
      </c>
      <c r="C38" s="57">
        <v>262</v>
      </c>
      <c r="D38" s="53"/>
      <c r="E38" s="57">
        <v>262.01</v>
      </c>
      <c r="F38" s="54" t="s">
        <v>2479</v>
      </c>
    </row>
    <row r="39" spans="1:6" ht="14.25" customHeight="1">
      <c r="A39" s="54"/>
      <c r="B39" s="53"/>
      <c r="C39" s="53"/>
      <c r="D39" s="57" t="s">
        <v>2480</v>
      </c>
      <c r="E39" s="57">
        <v>262.41000000000003</v>
      </c>
      <c r="F39" s="54" t="s">
        <v>2481</v>
      </c>
    </row>
    <row r="40" spans="1:6" ht="14.25" customHeight="1">
      <c r="A40" s="54"/>
      <c r="B40" s="54" t="s">
        <v>2482</v>
      </c>
      <c r="C40" s="57">
        <v>263</v>
      </c>
      <c r="D40" s="53"/>
      <c r="E40" s="57">
        <v>263.01</v>
      </c>
      <c r="F40" s="54" t="s">
        <v>2483</v>
      </c>
    </row>
    <row r="41" spans="1:6" ht="14.25" customHeight="1">
      <c r="A41" s="54"/>
      <c r="B41" s="54" t="s">
        <v>2484</v>
      </c>
      <c r="C41" s="57">
        <v>264</v>
      </c>
      <c r="D41" s="53"/>
      <c r="E41" s="57">
        <v>264.01</v>
      </c>
      <c r="F41" s="54" t="s">
        <v>2485</v>
      </c>
    </row>
    <row r="42" spans="1:6" ht="14.25" customHeight="1">
      <c r="A42" s="54"/>
      <c r="B42" s="54" t="s">
        <v>2486</v>
      </c>
      <c r="C42" s="57">
        <v>265</v>
      </c>
      <c r="D42" s="57" t="s">
        <v>2487</v>
      </c>
      <c r="E42" s="57">
        <v>265.01</v>
      </c>
      <c r="F42" s="54" t="s">
        <v>2488</v>
      </c>
    </row>
    <row r="43" spans="1:6" ht="14.25" customHeight="1">
      <c r="A43" s="54"/>
      <c r="B43" s="54" t="s">
        <v>2489</v>
      </c>
      <c r="C43" s="57">
        <v>266</v>
      </c>
      <c r="D43" s="54" t="s">
        <v>2490</v>
      </c>
      <c r="E43" s="57">
        <v>266.01</v>
      </c>
      <c r="F43" s="54" t="s">
        <v>2491</v>
      </c>
    </row>
    <row r="44" spans="1:6" ht="14.25" customHeight="1">
      <c r="A44" s="54"/>
      <c r="B44" s="53"/>
      <c r="C44" s="53"/>
      <c r="D44" s="57" t="s">
        <v>2492</v>
      </c>
      <c r="E44" s="57">
        <v>266.11</v>
      </c>
      <c r="F44" s="57" t="s">
        <v>2493</v>
      </c>
    </row>
    <row r="45" spans="1:6" ht="14.25" customHeight="1">
      <c r="A45" s="54"/>
      <c r="B45" s="54" t="s">
        <v>2494</v>
      </c>
      <c r="C45" s="57">
        <v>267</v>
      </c>
      <c r="D45" s="57"/>
      <c r="E45" s="57">
        <v>267.01</v>
      </c>
      <c r="F45" s="54" t="s">
        <v>2495</v>
      </c>
    </row>
    <row r="46" spans="1:6" ht="14.25" customHeight="1">
      <c r="A46" s="54"/>
      <c r="B46" s="54" t="s">
        <v>2496</v>
      </c>
      <c r="C46" s="57">
        <v>268</v>
      </c>
      <c r="D46" s="57"/>
      <c r="E46" s="57">
        <v>268.01</v>
      </c>
      <c r="F46" s="54" t="s">
        <v>2497</v>
      </c>
    </row>
    <row r="47" spans="1:6" ht="14.25" customHeight="1">
      <c r="A47" s="54"/>
      <c r="B47" s="54" t="s">
        <v>2498</v>
      </c>
      <c r="C47" s="57">
        <v>269</v>
      </c>
      <c r="D47" s="57"/>
      <c r="E47" s="57">
        <v>269.01</v>
      </c>
      <c r="F47" s="54" t="s">
        <v>2499</v>
      </c>
    </row>
    <row r="48" spans="1:6" ht="14.25" customHeight="1">
      <c r="A48" s="54" t="s">
        <v>2500</v>
      </c>
      <c r="B48" s="54" t="s">
        <v>2501</v>
      </c>
      <c r="C48" s="57">
        <v>281</v>
      </c>
      <c r="D48" s="57"/>
      <c r="E48" s="57">
        <v>281.01</v>
      </c>
      <c r="F48" s="54" t="s">
        <v>2502</v>
      </c>
    </row>
    <row r="49" spans="1:6" ht="14.25" customHeight="1">
      <c r="A49" s="54"/>
      <c r="B49" s="54" t="s">
        <v>2503</v>
      </c>
      <c r="C49" s="57">
        <v>282</v>
      </c>
      <c r="D49" s="57"/>
      <c r="E49" s="57">
        <v>282.01</v>
      </c>
      <c r="F49" s="54" t="s">
        <v>2504</v>
      </c>
    </row>
    <row r="50" spans="1:6" ht="14.25" customHeight="1">
      <c r="A50" s="54"/>
      <c r="B50" s="54" t="s">
        <v>2505</v>
      </c>
      <c r="C50" s="57">
        <v>283</v>
      </c>
      <c r="D50" s="57"/>
      <c r="E50" s="57">
        <v>283.01</v>
      </c>
      <c r="F50" s="54" t="s">
        <v>2506</v>
      </c>
    </row>
    <row r="51" spans="1:6" ht="14.25" customHeight="1">
      <c r="A51" s="54"/>
      <c r="B51" s="54" t="s">
        <v>2507</v>
      </c>
      <c r="C51" s="57">
        <v>284</v>
      </c>
      <c r="D51" s="53"/>
      <c r="E51" s="57">
        <v>284.01</v>
      </c>
      <c r="F51" s="54" t="s">
        <v>2508</v>
      </c>
    </row>
    <row r="52" spans="1:6" ht="14.25" customHeight="1">
      <c r="A52" s="54" t="s">
        <v>2509</v>
      </c>
      <c r="B52" s="54" t="s">
        <v>2510</v>
      </c>
      <c r="C52" s="57">
        <v>301</v>
      </c>
      <c r="D52" s="54" t="s">
        <v>2511</v>
      </c>
      <c r="E52" s="57">
        <v>301.01</v>
      </c>
      <c r="F52" s="54" t="s">
        <v>2512</v>
      </c>
    </row>
    <row r="53" spans="1:6" ht="14.25" customHeight="1">
      <c r="A53" s="54"/>
      <c r="B53" s="53"/>
      <c r="C53" s="57"/>
      <c r="D53" s="54" t="s">
        <v>2513</v>
      </c>
      <c r="E53" s="57">
        <v>301.20999999999998</v>
      </c>
      <c r="F53" s="54"/>
    </row>
    <row r="54" spans="1:6" ht="14.25" customHeight="1">
      <c r="A54" s="54"/>
      <c r="B54" s="53"/>
      <c r="C54" s="57"/>
      <c r="D54" s="54" t="s">
        <v>2514</v>
      </c>
      <c r="E54" s="57">
        <v>301.41000000000003</v>
      </c>
      <c r="F54" s="54"/>
    </row>
    <row r="55" spans="1:6" ht="14.25" customHeight="1">
      <c r="A55" s="54"/>
      <c r="B55" s="54" t="s">
        <v>2515</v>
      </c>
      <c r="C55" s="57">
        <v>302</v>
      </c>
      <c r="D55" s="54" t="s">
        <v>2516</v>
      </c>
      <c r="E55" s="57">
        <v>302.01</v>
      </c>
      <c r="F55" s="54"/>
    </row>
    <row r="56" spans="1:6" ht="14.25" customHeight="1">
      <c r="A56" s="54"/>
      <c r="B56" s="53"/>
      <c r="C56" s="57"/>
      <c r="D56" s="54" t="s">
        <v>2517</v>
      </c>
      <c r="E56" s="57">
        <v>302.20999999999998</v>
      </c>
      <c r="F56" s="54"/>
    </row>
    <row r="57" spans="1:6" ht="14.25" customHeight="1">
      <c r="A57" s="54"/>
      <c r="B57" s="53"/>
      <c r="C57" s="57"/>
      <c r="D57" s="54" t="s">
        <v>2518</v>
      </c>
      <c r="E57" s="57">
        <v>302.41000000000003</v>
      </c>
      <c r="F57" s="54"/>
    </row>
    <row r="58" spans="1:6" ht="14.25" customHeight="1">
      <c r="A58" s="54"/>
      <c r="B58" s="54" t="s">
        <v>2519</v>
      </c>
      <c r="C58" s="57">
        <v>303</v>
      </c>
      <c r="D58" s="54" t="s">
        <v>2520</v>
      </c>
      <c r="E58" s="57">
        <v>303.01</v>
      </c>
      <c r="F58" s="54"/>
    </row>
    <row r="59" spans="1:6" ht="14.25" customHeight="1">
      <c r="A59" s="54"/>
      <c r="B59" s="53"/>
      <c r="C59" s="57"/>
      <c r="D59" s="54" t="s">
        <v>2521</v>
      </c>
      <c r="E59" s="57">
        <v>303.20999999999998</v>
      </c>
      <c r="F59" s="54"/>
    </row>
    <row r="60" spans="1:6" ht="14.25" customHeight="1">
      <c r="A60" s="54"/>
      <c r="B60" s="53"/>
      <c r="C60" s="57"/>
      <c r="D60" s="54" t="s">
        <v>2522</v>
      </c>
      <c r="E60" s="57">
        <v>303.41000000000003</v>
      </c>
      <c r="F60" s="54"/>
    </row>
    <row r="61" spans="1:6" ht="14.25" customHeight="1">
      <c r="A61" s="54"/>
      <c r="B61" s="54" t="s">
        <v>2523</v>
      </c>
      <c r="C61" s="57">
        <v>304</v>
      </c>
      <c r="D61" s="54"/>
      <c r="E61" s="57">
        <v>304.01</v>
      </c>
      <c r="F61" s="54"/>
    </row>
    <row r="62" spans="1:6" ht="14.25" customHeight="1">
      <c r="A62" s="54"/>
      <c r="B62" s="54" t="s">
        <v>2524</v>
      </c>
      <c r="C62" s="57">
        <v>305</v>
      </c>
      <c r="D62" s="54"/>
      <c r="E62" s="57">
        <v>305.01</v>
      </c>
      <c r="F62" s="54"/>
    </row>
    <row r="63" spans="1:6" ht="14.25" customHeight="1">
      <c r="A63" s="54"/>
      <c r="B63" s="54" t="s">
        <v>2525</v>
      </c>
      <c r="C63" s="57">
        <v>306</v>
      </c>
      <c r="D63" s="54"/>
      <c r="E63" s="57">
        <v>306.01</v>
      </c>
      <c r="F63" s="54"/>
    </row>
    <row r="64" spans="1:6" ht="14.25" customHeight="1">
      <c r="A64" s="54"/>
      <c r="B64" s="54" t="s">
        <v>2526</v>
      </c>
      <c r="C64" s="57">
        <v>307</v>
      </c>
      <c r="D64" s="54"/>
      <c r="E64" s="57">
        <v>307.01</v>
      </c>
      <c r="F64" s="54"/>
    </row>
    <row r="65" spans="1:6" ht="14.25" customHeight="1">
      <c r="A65" s="54" t="s">
        <v>2527</v>
      </c>
      <c r="B65" s="54" t="s">
        <v>2528</v>
      </c>
      <c r="C65" s="57">
        <v>315</v>
      </c>
      <c r="D65" s="54"/>
      <c r="E65" s="57">
        <v>315.01</v>
      </c>
      <c r="F65" s="54"/>
    </row>
    <row r="66" spans="1:6" ht="14.25" customHeight="1">
      <c r="A66" s="54"/>
      <c r="B66" s="54" t="s">
        <v>2529</v>
      </c>
      <c r="C66" s="57">
        <v>316</v>
      </c>
      <c r="D66" s="54"/>
      <c r="E66" s="57">
        <v>316.01</v>
      </c>
      <c r="F66" s="54" t="s">
        <v>2530</v>
      </c>
    </row>
    <row r="67" spans="1:6" ht="14.25" customHeight="1">
      <c r="A67" s="54" t="s">
        <v>2531</v>
      </c>
      <c r="B67" s="54" t="s">
        <v>2519</v>
      </c>
      <c r="C67" s="57">
        <v>321</v>
      </c>
      <c r="D67" s="54" t="s">
        <v>2532</v>
      </c>
      <c r="E67" s="57">
        <v>321.01</v>
      </c>
      <c r="F67" s="54"/>
    </row>
    <row r="68" spans="1:6" ht="14.25" customHeight="1">
      <c r="A68" s="54"/>
      <c r="B68" s="54"/>
      <c r="C68" s="57"/>
      <c r="D68" s="54" t="s">
        <v>2533</v>
      </c>
      <c r="E68" s="57">
        <v>321.20999999999998</v>
      </c>
      <c r="F68" s="54"/>
    </row>
    <row r="69" spans="1:6" ht="14.25" customHeight="1">
      <c r="A69" s="54"/>
      <c r="B69" s="54" t="s">
        <v>2534</v>
      </c>
      <c r="C69" s="57">
        <v>322</v>
      </c>
      <c r="D69" s="54"/>
      <c r="E69" s="57">
        <v>322.01</v>
      </c>
      <c r="F69" s="53"/>
    </row>
    <row r="70" spans="1:6" ht="14.25" customHeight="1">
      <c r="A70" s="54"/>
      <c r="B70" s="54"/>
      <c r="C70" s="57"/>
      <c r="D70" s="54" t="s">
        <v>2535</v>
      </c>
      <c r="E70" s="57">
        <v>322.41000000000003</v>
      </c>
      <c r="F70" s="54"/>
    </row>
    <row r="71" spans="1:6" ht="14.25" customHeight="1">
      <c r="A71" s="54" t="s">
        <v>2536</v>
      </c>
      <c r="B71" s="54" t="s">
        <v>2537</v>
      </c>
      <c r="C71" s="57">
        <v>331</v>
      </c>
      <c r="D71" s="54"/>
      <c r="E71" s="57">
        <v>331.01</v>
      </c>
      <c r="F71" s="54"/>
    </row>
    <row r="72" spans="1:6" ht="14.25" customHeight="1">
      <c r="A72" s="54"/>
      <c r="B72" s="54" t="s">
        <v>2538</v>
      </c>
      <c r="C72" s="57">
        <v>332</v>
      </c>
      <c r="D72" s="54"/>
      <c r="E72" s="57">
        <v>332.01</v>
      </c>
      <c r="F72" s="54"/>
    </row>
    <row r="73" spans="1:6" ht="14.25" customHeight="1">
      <c r="A73" s="54"/>
      <c r="B73" s="54" t="s">
        <v>2539</v>
      </c>
      <c r="C73" s="57">
        <v>333</v>
      </c>
      <c r="D73" s="54"/>
      <c r="E73" s="57">
        <v>333.01</v>
      </c>
      <c r="F73" s="54"/>
    </row>
    <row r="74" spans="1:6" ht="14.25" customHeight="1">
      <c r="A74" s="54"/>
      <c r="B74" s="54"/>
      <c r="C74" s="57"/>
      <c r="D74" s="54" t="s">
        <v>2540</v>
      </c>
      <c r="E74" s="57">
        <v>333.41</v>
      </c>
      <c r="F74" s="54"/>
    </row>
    <row r="75" spans="1:6" ht="14.25" customHeight="1">
      <c r="A75" s="54"/>
      <c r="B75" s="54" t="s">
        <v>2541</v>
      </c>
      <c r="C75" s="57">
        <v>334</v>
      </c>
      <c r="D75" s="54"/>
      <c r="E75" s="57">
        <v>334.01</v>
      </c>
      <c r="F75" s="54"/>
    </row>
    <row r="76" spans="1:6" ht="14.25" customHeight="1">
      <c r="A76" s="54"/>
      <c r="B76" s="54" t="s">
        <v>2542</v>
      </c>
      <c r="C76" s="57">
        <v>335</v>
      </c>
      <c r="D76" s="54"/>
      <c r="E76" s="57">
        <v>335.01</v>
      </c>
      <c r="F76" s="54"/>
    </row>
    <row r="77" spans="1:6" ht="14.25" customHeight="1">
      <c r="A77" s="54"/>
      <c r="B77" s="54" t="s">
        <v>2543</v>
      </c>
      <c r="C77" s="57">
        <v>338</v>
      </c>
      <c r="D77" s="54" t="s">
        <v>2544</v>
      </c>
      <c r="E77" s="57">
        <v>338.01</v>
      </c>
      <c r="F77" s="54"/>
    </row>
    <row r="78" spans="1:6" ht="14.25" customHeight="1">
      <c r="A78" s="54"/>
      <c r="B78" s="54"/>
      <c r="C78" s="57"/>
      <c r="D78" s="54" t="s">
        <v>2534</v>
      </c>
      <c r="E78" s="57">
        <v>338.21</v>
      </c>
      <c r="F78" s="53"/>
    </row>
    <row r="79" spans="1:6" ht="14.25" customHeight="1">
      <c r="A79" s="54" t="s">
        <v>2545</v>
      </c>
      <c r="B79" s="54" t="s">
        <v>2546</v>
      </c>
      <c r="C79" s="57">
        <v>351</v>
      </c>
      <c r="D79" s="57"/>
      <c r="E79" s="57">
        <v>351.01</v>
      </c>
      <c r="F79" s="54"/>
    </row>
    <row r="80" spans="1:6" ht="14.25" customHeight="1">
      <c r="A80" s="53"/>
      <c r="B80" s="54" t="s">
        <v>2547</v>
      </c>
      <c r="C80" s="57">
        <v>352</v>
      </c>
      <c r="D80" s="54"/>
      <c r="E80" s="57">
        <v>352.01</v>
      </c>
      <c r="F80" s="54"/>
    </row>
    <row r="81" spans="1:6" ht="14.25" customHeight="1">
      <c r="A81" s="53"/>
      <c r="B81" s="54" t="s">
        <v>2548</v>
      </c>
      <c r="C81" s="57">
        <v>353</v>
      </c>
      <c r="D81" s="54"/>
      <c r="E81" s="57">
        <v>353.01</v>
      </c>
      <c r="F81" s="54"/>
    </row>
    <row r="82" spans="1:6" ht="14.25" customHeight="1">
      <c r="A82" s="53"/>
      <c r="B82" s="54" t="s">
        <v>2534</v>
      </c>
      <c r="C82" s="57">
        <v>354</v>
      </c>
      <c r="D82" s="54"/>
      <c r="E82" s="57">
        <v>354.01</v>
      </c>
      <c r="F82" s="54"/>
    </row>
    <row r="83" spans="1:6" ht="14.25" customHeight="1">
      <c r="A83" s="54" t="s">
        <v>2549</v>
      </c>
      <c r="B83" s="54" t="s">
        <v>2519</v>
      </c>
      <c r="C83" s="57">
        <v>361</v>
      </c>
      <c r="D83" s="54" t="s">
        <v>2532</v>
      </c>
      <c r="E83" s="57">
        <v>361.01</v>
      </c>
      <c r="F83" s="54"/>
    </row>
    <row r="84" spans="1:6" ht="14.25" customHeight="1">
      <c r="A84" s="54"/>
      <c r="B84" s="53"/>
      <c r="C84" s="57"/>
      <c r="D84" s="54" t="s">
        <v>2534</v>
      </c>
      <c r="E84" s="57">
        <v>361.21</v>
      </c>
      <c r="F84" s="54"/>
    </row>
    <row r="85" spans="1:6" ht="14.25" customHeight="1">
      <c r="A85" s="54" t="s">
        <v>2550</v>
      </c>
      <c r="B85" s="57" t="s">
        <v>2551</v>
      </c>
      <c r="C85" s="57">
        <v>381</v>
      </c>
      <c r="D85" s="54"/>
      <c r="E85" s="57">
        <v>381.01</v>
      </c>
      <c r="F85" s="54"/>
    </row>
    <row r="86" spans="1:6" ht="14.25" customHeight="1">
      <c r="A86" s="54"/>
      <c r="B86" s="57" t="s">
        <v>2552</v>
      </c>
      <c r="C86" s="57">
        <v>382</v>
      </c>
      <c r="D86" s="54"/>
      <c r="E86" s="57">
        <v>382.01</v>
      </c>
      <c r="F86" s="54"/>
    </row>
    <row r="87" spans="1:6" ht="14.25" customHeight="1">
      <c r="A87" s="54"/>
      <c r="B87" s="57" t="s">
        <v>2553</v>
      </c>
      <c r="C87" s="57">
        <v>383</v>
      </c>
      <c r="D87" s="54"/>
      <c r="E87" s="57">
        <v>383.01</v>
      </c>
      <c r="F87" s="53"/>
    </row>
    <row r="88" spans="1:6" ht="14.25" customHeight="1">
      <c r="A88" s="54" t="s">
        <v>2554</v>
      </c>
      <c r="B88" s="54" t="s">
        <v>2555</v>
      </c>
      <c r="C88" s="57">
        <v>401</v>
      </c>
      <c r="D88" s="54"/>
      <c r="E88" s="57">
        <v>401.01</v>
      </c>
      <c r="F88" s="54"/>
    </row>
    <row r="89" spans="1:6" ht="14.25" customHeight="1">
      <c r="A89" s="54"/>
      <c r="B89" s="54" t="s">
        <v>2556</v>
      </c>
      <c r="C89" s="57">
        <v>402</v>
      </c>
      <c r="D89" s="57"/>
      <c r="E89" s="57">
        <v>402.01</v>
      </c>
      <c r="F89" s="54"/>
    </row>
    <row r="90" spans="1:6" ht="14.25" customHeight="1">
      <c r="A90" s="54"/>
      <c r="B90" s="54" t="s">
        <v>2557</v>
      </c>
      <c r="C90" s="57">
        <v>403</v>
      </c>
      <c r="D90" s="57" t="s">
        <v>2558</v>
      </c>
      <c r="E90" s="57">
        <v>403.01</v>
      </c>
      <c r="F90" s="54"/>
    </row>
    <row r="91" spans="1:6" ht="14.25" customHeight="1">
      <c r="A91" s="54"/>
      <c r="B91" s="53"/>
      <c r="C91" s="57">
        <v>404</v>
      </c>
      <c r="D91" s="54" t="s">
        <v>2559</v>
      </c>
      <c r="E91" s="57">
        <v>404.01</v>
      </c>
      <c r="F91" s="54"/>
    </row>
    <row r="92" spans="1:6" ht="14.25" customHeight="1">
      <c r="A92" s="54"/>
      <c r="B92" s="54" t="s">
        <v>2560</v>
      </c>
      <c r="C92" s="57">
        <v>405</v>
      </c>
      <c r="D92" s="54"/>
      <c r="E92" s="57">
        <v>405.01</v>
      </c>
      <c r="F92" s="54"/>
    </row>
    <row r="93" spans="1:6" ht="14.25" customHeight="1">
      <c r="A93" s="54" t="s">
        <v>2561</v>
      </c>
      <c r="B93" s="54" t="s">
        <v>2562</v>
      </c>
      <c r="C93" s="57">
        <v>501</v>
      </c>
      <c r="D93" s="54" t="s">
        <v>2563</v>
      </c>
      <c r="E93" s="57">
        <v>501.01</v>
      </c>
      <c r="F93" s="54"/>
    </row>
    <row r="94" spans="1:6" ht="14.25" customHeight="1">
      <c r="A94" s="54"/>
      <c r="B94" s="53"/>
      <c r="C94" s="57">
        <v>502</v>
      </c>
      <c r="D94" s="54" t="s">
        <v>2564</v>
      </c>
      <c r="E94" s="57">
        <v>502.01</v>
      </c>
      <c r="F94" s="54"/>
    </row>
    <row r="95" spans="1:6" ht="14.25" customHeight="1">
      <c r="A95" s="54"/>
      <c r="B95" s="53"/>
      <c r="C95" s="57">
        <v>503</v>
      </c>
      <c r="D95" s="54" t="s">
        <v>2565</v>
      </c>
      <c r="E95" s="57">
        <v>503.01</v>
      </c>
      <c r="F95" s="54"/>
    </row>
    <row r="96" spans="1:6" ht="14.25" customHeight="1">
      <c r="A96" s="54"/>
      <c r="B96" s="53"/>
      <c r="C96" s="57">
        <v>504</v>
      </c>
      <c r="D96" s="54" t="s">
        <v>2566</v>
      </c>
      <c r="E96" s="57">
        <v>504.01</v>
      </c>
      <c r="F96" s="54"/>
    </row>
    <row r="97" spans="1:6" ht="14.25" customHeight="1">
      <c r="A97" s="54"/>
      <c r="B97" s="54" t="s">
        <v>2567</v>
      </c>
      <c r="C97" s="57">
        <v>511</v>
      </c>
      <c r="D97" s="53"/>
      <c r="E97" s="57">
        <v>511.01</v>
      </c>
      <c r="F97" s="54"/>
    </row>
    <row r="98" spans="1:6" ht="14.25" customHeight="1">
      <c r="A98" s="54" t="s">
        <v>2568</v>
      </c>
      <c r="B98" s="54" t="s">
        <v>2569</v>
      </c>
      <c r="C98" s="57">
        <v>601</v>
      </c>
      <c r="D98" s="54"/>
      <c r="E98" s="57">
        <v>601.01</v>
      </c>
      <c r="F98" s="54"/>
    </row>
  </sheetData>
  <phoneticPr fontId="2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2"/>
  <dimension ref="A1:R1190"/>
  <sheetViews>
    <sheetView zoomScaleNormal="100" workbookViewId="0">
      <pane ySplit="1" topLeftCell="A2" activePane="bottomLeft" state="frozen"/>
      <selection pane="bottomLeft"/>
    </sheetView>
  </sheetViews>
  <sheetFormatPr defaultRowHeight="14.25" customHeight="1"/>
  <cols>
    <col min="1" max="1" width="7.375" style="16" customWidth="1"/>
    <col min="2" max="2" width="6.75" style="3" bestFit="1" customWidth="1"/>
    <col min="3" max="3" width="29.375" style="1" customWidth="1"/>
    <col min="4" max="4" width="7.875" style="29" customWidth="1"/>
    <col min="5" max="5" width="9.125" style="5" bestFit="1" customWidth="1"/>
    <col min="6" max="16384" width="9" style="5"/>
  </cols>
  <sheetData>
    <row r="1" spans="1:18" s="6" customFormat="1" ht="14.25" customHeight="1">
      <c r="A1" s="16" t="s">
        <v>2407</v>
      </c>
      <c r="B1" s="3" t="s">
        <v>171</v>
      </c>
      <c r="C1" s="3" t="s">
        <v>4</v>
      </c>
      <c r="D1" s="29" t="s">
        <v>5</v>
      </c>
    </row>
    <row r="2" spans="1:18" s="4" customFormat="1" ht="14.25" customHeight="1">
      <c r="A2" s="16" t="s">
        <v>2361</v>
      </c>
      <c r="B2" s="3">
        <v>2.2999999999999998</v>
      </c>
      <c r="C2" s="1" t="s">
        <v>2360</v>
      </c>
      <c r="D2" s="29">
        <f>1*950</f>
        <v>950</v>
      </c>
      <c r="E2" s="6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</row>
    <row r="3" spans="1:18" ht="14.25" customHeight="1">
      <c r="A3" s="16">
        <v>101.02</v>
      </c>
      <c r="B3" s="3">
        <v>2.6</v>
      </c>
      <c r="C3" s="1" t="s">
        <v>1473</v>
      </c>
      <c r="D3" s="29">
        <f>1*800</f>
        <v>800</v>
      </c>
      <c r="E3" s="6"/>
    </row>
    <row r="4" spans="1:18" ht="14.25" customHeight="1">
      <c r="A4" s="16">
        <v>101.03</v>
      </c>
      <c r="B4" s="3">
        <f>15.4/5</f>
        <v>3.08</v>
      </c>
      <c r="C4" s="1" t="s">
        <v>1474</v>
      </c>
      <c r="D4" s="29">
        <f>2*700</f>
        <v>1400</v>
      </c>
      <c r="E4" s="6"/>
      <c r="R4" s="4"/>
    </row>
    <row r="5" spans="1:18" ht="14.25" customHeight="1">
      <c r="A5" s="16">
        <v>101.04</v>
      </c>
      <c r="B5" s="3">
        <v>4.9000000000000004</v>
      </c>
      <c r="C5" s="1" t="s">
        <v>1475</v>
      </c>
      <c r="D5" s="29">
        <f>2*450</f>
        <v>900</v>
      </c>
      <c r="E5" s="6"/>
    </row>
    <row r="6" spans="1:18" s="4" customFormat="1" ht="14.25" customHeight="1">
      <c r="A6" s="16">
        <v>101.05</v>
      </c>
      <c r="B6" s="3">
        <v>3.8</v>
      </c>
      <c r="C6" s="1" t="s">
        <v>1476</v>
      </c>
      <c r="D6" s="29">
        <f>3*550</f>
        <v>1650</v>
      </c>
      <c r="E6" s="6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14.25" customHeight="1">
      <c r="A7" s="16">
        <v>101.06</v>
      </c>
      <c r="B7" s="3">
        <v>4.7</v>
      </c>
      <c r="C7" s="1" t="s">
        <v>1477</v>
      </c>
      <c r="D7" s="29">
        <f>12*450</f>
        <v>5400</v>
      </c>
      <c r="E7" s="6"/>
    </row>
    <row r="8" spans="1:18" s="4" customFormat="1" ht="14.25" customHeight="1">
      <c r="A8" s="16">
        <v>101.07</v>
      </c>
      <c r="B8" s="3">
        <v>4.5</v>
      </c>
      <c r="C8" s="1" t="s">
        <v>1478</v>
      </c>
      <c r="D8" s="29">
        <f>1*470</f>
        <v>470</v>
      </c>
      <c r="E8" s="6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</row>
    <row r="9" spans="1:18" ht="14.25" customHeight="1">
      <c r="A9" s="16">
        <v>101.08</v>
      </c>
      <c r="B9" s="3">
        <v>7</v>
      </c>
      <c r="C9" s="1" t="s">
        <v>1479</v>
      </c>
      <c r="D9" s="29">
        <f>38*300</f>
        <v>11400</v>
      </c>
      <c r="E9" s="6"/>
    </row>
    <row r="10" spans="1:18" s="4" customFormat="1" ht="14.25" customHeight="1">
      <c r="A10" s="16" t="s">
        <v>2363</v>
      </c>
      <c r="B10" s="3">
        <v>8.8000000000000007</v>
      </c>
      <c r="C10" s="1" t="s">
        <v>2364</v>
      </c>
      <c r="D10" s="29">
        <f>7*250</f>
        <v>1750</v>
      </c>
      <c r="E10" s="6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</row>
    <row r="11" spans="1:18" ht="14.25" customHeight="1">
      <c r="A11" s="17" t="s">
        <v>2362</v>
      </c>
      <c r="B11" s="3">
        <v>10.199999999999999</v>
      </c>
      <c r="C11" s="1" t="s">
        <v>1480</v>
      </c>
      <c r="D11" s="29">
        <f>9*190</f>
        <v>1710</v>
      </c>
      <c r="E11" s="6"/>
    </row>
    <row r="12" spans="1:18" s="4" customFormat="1" ht="14.25" customHeight="1">
      <c r="A12" s="16">
        <v>101.11</v>
      </c>
      <c r="B12" s="3">
        <v>13.5</v>
      </c>
      <c r="C12" s="1" t="s">
        <v>1481</v>
      </c>
      <c r="D12" s="29">
        <f>24*160</f>
        <v>3840</v>
      </c>
      <c r="E12" s="6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</row>
    <row r="13" spans="1:18" ht="14.25" customHeight="1">
      <c r="A13" s="16">
        <v>102.01</v>
      </c>
      <c r="B13" s="3">
        <v>10.8</v>
      </c>
      <c r="C13" s="1" t="s">
        <v>1468</v>
      </c>
      <c r="D13" s="29">
        <f>1*354</f>
        <v>354</v>
      </c>
      <c r="R13" s="4"/>
    </row>
    <row r="14" spans="1:18" s="4" customFormat="1" ht="14.25" customHeight="1">
      <c r="A14" s="16">
        <v>102.02</v>
      </c>
      <c r="B14" s="3">
        <v>12.8</v>
      </c>
      <c r="C14" s="1" t="s">
        <v>1469</v>
      </c>
      <c r="D14" s="29">
        <f>1*283</f>
        <v>283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</row>
    <row r="15" spans="1:18" ht="14.25" customHeight="1">
      <c r="A15" s="16">
        <v>102.03</v>
      </c>
      <c r="B15" s="3">
        <v>9.3000000000000007</v>
      </c>
      <c r="C15" s="1" t="s">
        <v>1470</v>
      </c>
      <c r="D15" s="29">
        <f>1*383</f>
        <v>383</v>
      </c>
      <c r="R15" s="4"/>
    </row>
    <row r="16" spans="1:18" ht="14.25" customHeight="1">
      <c r="A16" s="16">
        <v>102.04</v>
      </c>
      <c r="B16" s="3">
        <v>5.9</v>
      </c>
      <c r="C16" s="1" t="s">
        <v>2094</v>
      </c>
      <c r="D16" s="29">
        <f>1*650</f>
        <v>650</v>
      </c>
    </row>
    <row r="17" spans="1:18" ht="14.25" customHeight="1">
      <c r="A17" s="16">
        <v>102.05</v>
      </c>
      <c r="B17" s="3">
        <v>15.1</v>
      </c>
      <c r="C17" s="1" t="s">
        <v>1471</v>
      </c>
      <c r="D17" s="29">
        <f>1*250</f>
        <v>250</v>
      </c>
      <c r="R17" s="4"/>
    </row>
    <row r="18" spans="1:18" ht="14.25" customHeight="1">
      <c r="A18" s="16">
        <v>102.06</v>
      </c>
      <c r="B18" s="3">
        <v>4.0999999999999996</v>
      </c>
      <c r="C18" s="25" t="s">
        <v>2095</v>
      </c>
      <c r="D18" s="29">
        <f>1*880</f>
        <v>880</v>
      </c>
    </row>
    <row r="19" spans="1:18" ht="14.25" customHeight="1">
      <c r="A19" s="16">
        <v>102.07</v>
      </c>
      <c r="B19" s="3">
        <v>25.8</v>
      </c>
      <c r="C19" s="1" t="s">
        <v>1472</v>
      </c>
      <c r="D19" s="29">
        <f>1*145</f>
        <v>145</v>
      </c>
      <c r="E19" s="6"/>
    </row>
    <row r="20" spans="1:18" ht="14.25" customHeight="1">
      <c r="A20" s="16">
        <v>103.01</v>
      </c>
      <c r="B20" s="3">
        <v>0.8</v>
      </c>
      <c r="C20" s="1" t="s">
        <v>433</v>
      </c>
      <c r="D20" s="29">
        <v>2000</v>
      </c>
    </row>
    <row r="21" spans="1:18" s="4" customFormat="1" ht="14.25" customHeight="1">
      <c r="A21" s="16">
        <v>103.02</v>
      </c>
      <c r="B21" s="3">
        <v>1</v>
      </c>
      <c r="C21" s="1" t="s">
        <v>434</v>
      </c>
      <c r="D21" s="29">
        <v>2000</v>
      </c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</row>
    <row r="22" spans="1:18" ht="14.25" customHeight="1">
      <c r="A22" s="16">
        <v>103.03</v>
      </c>
      <c r="B22" s="3">
        <v>1.5</v>
      </c>
      <c r="C22" s="1" t="s">
        <v>435</v>
      </c>
      <c r="D22" s="29">
        <v>2000</v>
      </c>
    </row>
    <row r="23" spans="1:18" ht="14.25" customHeight="1">
      <c r="A23" s="16">
        <v>103.04</v>
      </c>
      <c r="B23" s="3">
        <v>1</v>
      </c>
      <c r="C23" s="1" t="s">
        <v>1142</v>
      </c>
      <c r="D23" s="29">
        <v>2000</v>
      </c>
    </row>
    <row r="24" spans="1:18" ht="14.25" customHeight="1">
      <c r="A24" s="16">
        <v>103.05</v>
      </c>
      <c r="B24" s="3">
        <v>1.8</v>
      </c>
      <c r="C24" s="1" t="s">
        <v>1143</v>
      </c>
      <c r="D24" s="29">
        <v>2000</v>
      </c>
      <c r="R24" s="4"/>
    </row>
    <row r="25" spans="1:18" ht="14.25" customHeight="1">
      <c r="A25" s="16" t="s">
        <v>2054</v>
      </c>
      <c r="B25" s="3">
        <v>2.5</v>
      </c>
      <c r="C25" s="1" t="s">
        <v>1144</v>
      </c>
      <c r="D25" s="29">
        <v>2000</v>
      </c>
    </row>
    <row r="26" spans="1:18" ht="14.25" customHeight="1">
      <c r="A26" s="16">
        <v>103.07</v>
      </c>
      <c r="B26" s="3">
        <v>1.7</v>
      </c>
      <c r="C26" s="1" t="s">
        <v>1217</v>
      </c>
      <c r="D26" s="29">
        <v>2000</v>
      </c>
    </row>
    <row r="27" spans="1:18" ht="14.25" customHeight="1">
      <c r="A27" s="16">
        <v>103.09</v>
      </c>
      <c r="B27" s="3">
        <v>1.4</v>
      </c>
      <c r="C27" s="25" t="s">
        <v>2096</v>
      </c>
      <c r="D27" s="29">
        <v>1000</v>
      </c>
    </row>
    <row r="28" spans="1:18" s="4" customFormat="1" ht="14.25" customHeight="1">
      <c r="A28" s="17" t="s">
        <v>2050</v>
      </c>
      <c r="B28" s="3">
        <v>1.6</v>
      </c>
      <c r="C28" s="1" t="s">
        <v>453</v>
      </c>
      <c r="D28" s="29">
        <v>500</v>
      </c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</row>
    <row r="29" spans="1:18" ht="14.25" customHeight="1">
      <c r="A29" s="17" t="s">
        <v>1169</v>
      </c>
      <c r="B29" s="3">
        <f>3.5/2</f>
        <v>1.75</v>
      </c>
      <c r="C29" s="1" t="s">
        <v>457</v>
      </c>
      <c r="D29" s="29">
        <v>500</v>
      </c>
    </row>
    <row r="30" spans="1:18" ht="14.25" customHeight="1">
      <c r="A30" s="17" t="s">
        <v>1170</v>
      </c>
      <c r="B30" s="3">
        <v>2.1</v>
      </c>
      <c r="C30" s="1" t="s">
        <v>447</v>
      </c>
      <c r="D30" s="29">
        <v>500</v>
      </c>
    </row>
    <row r="31" spans="1:18" ht="14.25" customHeight="1">
      <c r="A31" s="17" t="s">
        <v>1171</v>
      </c>
      <c r="B31" s="3">
        <f>4.5/2</f>
        <v>2.25</v>
      </c>
      <c r="C31" s="1" t="s">
        <v>446</v>
      </c>
      <c r="D31" s="29">
        <v>500</v>
      </c>
    </row>
    <row r="32" spans="1:18" ht="14.25" customHeight="1">
      <c r="A32" s="17" t="s">
        <v>1172</v>
      </c>
      <c r="B32" s="3">
        <v>3.1</v>
      </c>
      <c r="C32" s="1" t="s">
        <v>452</v>
      </c>
      <c r="D32" s="29">
        <v>500</v>
      </c>
    </row>
    <row r="33" spans="1:18" ht="14.25" customHeight="1">
      <c r="A33" s="17" t="s">
        <v>1173</v>
      </c>
      <c r="B33" s="3">
        <v>3.9</v>
      </c>
      <c r="C33" s="1" t="s">
        <v>455</v>
      </c>
      <c r="D33" s="29">
        <v>500</v>
      </c>
    </row>
    <row r="34" spans="1:18" ht="14.25" customHeight="1">
      <c r="A34" s="17" t="s">
        <v>1174</v>
      </c>
      <c r="B34" s="3">
        <v>2.5</v>
      </c>
      <c r="C34" s="1" t="s">
        <v>458</v>
      </c>
      <c r="D34" s="29">
        <v>500</v>
      </c>
      <c r="R34" s="4"/>
    </row>
    <row r="35" spans="1:18" ht="14.25" customHeight="1">
      <c r="A35" s="17" t="s">
        <v>2059</v>
      </c>
      <c r="B35" s="3">
        <v>3.4</v>
      </c>
      <c r="C35" s="1" t="s">
        <v>456</v>
      </c>
      <c r="D35" s="29">
        <v>500</v>
      </c>
    </row>
    <row r="36" spans="1:18" ht="14.25" customHeight="1">
      <c r="A36" s="17" t="s">
        <v>1175</v>
      </c>
      <c r="B36" s="3">
        <v>4.7</v>
      </c>
      <c r="C36" s="1" t="s">
        <v>454</v>
      </c>
      <c r="D36" s="29">
        <v>500</v>
      </c>
    </row>
    <row r="37" spans="1:18" ht="14.25" customHeight="1">
      <c r="A37" s="17" t="s">
        <v>2058</v>
      </c>
      <c r="B37" s="3">
        <v>6.3</v>
      </c>
      <c r="C37" s="1" t="s">
        <v>448</v>
      </c>
      <c r="D37" s="29">
        <v>50</v>
      </c>
    </row>
    <row r="38" spans="1:18" ht="14.25" customHeight="1">
      <c r="A38" s="17" t="s">
        <v>1176</v>
      </c>
      <c r="B38" s="3">
        <v>6.2</v>
      </c>
      <c r="C38" s="1" t="s">
        <v>2384</v>
      </c>
      <c r="D38" s="29">
        <v>50</v>
      </c>
    </row>
    <row r="39" spans="1:18" ht="14.25" customHeight="1">
      <c r="A39" s="17" t="s">
        <v>2049</v>
      </c>
      <c r="B39" s="3">
        <v>6.6</v>
      </c>
      <c r="C39" s="1" t="s">
        <v>451</v>
      </c>
      <c r="D39" s="29">
        <v>50</v>
      </c>
    </row>
    <row r="40" spans="1:18" ht="14.25" customHeight="1">
      <c r="A40" s="17" t="s">
        <v>1177</v>
      </c>
      <c r="B40" s="3">
        <v>8.4</v>
      </c>
      <c r="C40" s="1" t="s">
        <v>449</v>
      </c>
      <c r="D40" s="29">
        <v>50</v>
      </c>
    </row>
    <row r="41" spans="1:18" ht="14.25" customHeight="1">
      <c r="A41" s="17" t="s">
        <v>1178</v>
      </c>
      <c r="B41" s="3">
        <v>11</v>
      </c>
      <c r="C41" s="1" t="s">
        <v>445</v>
      </c>
      <c r="D41" s="29">
        <v>50</v>
      </c>
      <c r="R41" s="4"/>
    </row>
    <row r="42" spans="1:18" ht="14.25" customHeight="1">
      <c r="A42" s="17" t="s">
        <v>2053</v>
      </c>
      <c r="B42" s="3">
        <v>12</v>
      </c>
      <c r="C42" s="1" t="s">
        <v>450</v>
      </c>
      <c r="D42" s="29">
        <v>50</v>
      </c>
    </row>
    <row r="43" spans="1:18" ht="14.25" customHeight="1">
      <c r="A43" s="16">
        <v>104.01</v>
      </c>
      <c r="B43" s="3">
        <v>2.5</v>
      </c>
      <c r="C43" s="1" t="s">
        <v>2385</v>
      </c>
      <c r="D43" s="29">
        <v>100</v>
      </c>
    </row>
    <row r="44" spans="1:18" ht="14.25" customHeight="1">
      <c r="A44" s="16">
        <v>104.02</v>
      </c>
      <c r="B44" s="3">
        <v>3.1</v>
      </c>
      <c r="C44" s="1" t="s">
        <v>1179</v>
      </c>
      <c r="D44" s="29">
        <v>100</v>
      </c>
    </row>
    <row r="45" spans="1:18" ht="14.25" customHeight="1">
      <c r="A45" s="16">
        <v>104.03</v>
      </c>
      <c r="B45" s="3">
        <v>5.8</v>
      </c>
      <c r="C45" s="1" t="s">
        <v>1180</v>
      </c>
      <c r="D45" s="29">
        <v>100</v>
      </c>
    </row>
    <row r="46" spans="1:18" ht="14.25" customHeight="1">
      <c r="A46" s="16">
        <v>104.04</v>
      </c>
      <c r="B46" s="3">
        <v>7.5</v>
      </c>
      <c r="C46" s="1" t="s">
        <v>1181</v>
      </c>
      <c r="D46" s="29">
        <v>100</v>
      </c>
    </row>
    <row r="47" spans="1:18" ht="14.25" customHeight="1">
      <c r="A47" s="16">
        <v>104.05</v>
      </c>
      <c r="B47" s="3">
        <f>49.7-41</f>
        <v>8.7000000000000028</v>
      </c>
      <c r="C47" s="1" t="s">
        <v>1182</v>
      </c>
      <c r="D47" s="29">
        <v>100</v>
      </c>
      <c r="R47" s="4"/>
    </row>
    <row r="48" spans="1:18" ht="14.25" customHeight="1">
      <c r="A48" s="16">
        <v>104.06</v>
      </c>
      <c r="B48" s="3">
        <v>9.6</v>
      </c>
      <c r="C48" s="1" t="s">
        <v>1183</v>
      </c>
      <c r="D48" s="29">
        <v>100</v>
      </c>
    </row>
    <row r="49" spans="1:4" ht="14.25" customHeight="1">
      <c r="A49" s="16">
        <v>104.07</v>
      </c>
      <c r="B49" s="3">
        <v>11.3</v>
      </c>
      <c r="C49" s="1" t="s">
        <v>1184</v>
      </c>
      <c r="D49" s="29">
        <v>100</v>
      </c>
    </row>
    <row r="50" spans="1:4" ht="14.25" customHeight="1">
      <c r="A50" s="16">
        <v>104.08</v>
      </c>
      <c r="B50" s="3">
        <v>20.7</v>
      </c>
      <c r="C50" s="1" t="s">
        <v>1185</v>
      </c>
      <c r="D50" s="29">
        <v>100</v>
      </c>
    </row>
    <row r="51" spans="1:4" ht="14.25" customHeight="1">
      <c r="A51" s="16">
        <v>104.09</v>
      </c>
      <c r="B51" s="3">
        <v>37</v>
      </c>
      <c r="C51" s="1" t="s">
        <v>1186</v>
      </c>
      <c r="D51" s="29">
        <v>50</v>
      </c>
    </row>
    <row r="52" spans="1:4" ht="14.25" customHeight="1">
      <c r="A52" s="17" t="s">
        <v>1187</v>
      </c>
      <c r="B52" s="3">
        <v>46.6</v>
      </c>
      <c r="C52" s="1" t="s">
        <v>1188</v>
      </c>
      <c r="D52" s="29">
        <v>50</v>
      </c>
    </row>
    <row r="53" spans="1:4" ht="14.25" customHeight="1">
      <c r="A53" s="16" t="s">
        <v>2383</v>
      </c>
      <c r="B53" s="3">
        <f>70/1000</f>
        <v>7.0000000000000007E-2</v>
      </c>
      <c r="C53" s="1" t="s">
        <v>2382</v>
      </c>
      <c r="D53" s="29">
        <f>10*1000</f>
        <v>10000</v>
      </c>
    </row>
    <row r="54" spans="1:4" ht="14.25" customHeight="1">
      <c r="A54" s="16">
        <v>105.02</v>
      </c>
      <c r="B54" s="35">
        <f>118/1000</f>
        <v>0.11799999999999999</v>
      </c>
      <c r="C54" s="1" t="s">
        <v>393</v>
      </c>
      <c r="D54" s="29">
        <f>10*1000</f>
        <v>10000</v>
      </c>
    </row>
    <row r="55" spans="1:4" ht="14.25" customHeight="1">
      <c r="A55" s="16">
        <v>105.03</v>
      </c>
      <c r="B55" s="35">
        <f>282/2000</f>
        <v>0.14099999999999999</v>
      </c>
      <c r="C55" s="1" t="s">
        <v>397</v>
      </c>
      <c r="D55" s="29">
        <f>2*1000</f>
        <v>2000</v>
      </c>
    </row>
    <row r="56" spans="1:4" ht="14.25" customHeight="1">
      <c r="A56" s="16">
        <v>105.04</v>
      </c>
      <c r="B56" s="35">
        <f>466/1000</f>
        <v>0.46600000000000003</v>
      </c>
      <c r="C56" s="1" t="s">
        <v>396</v>
      </c>
      <c r="D56" s="29">
        <f>15*100</f>
        <v>1500</v>
      </c>
    </row>
    <row r="57" spans="1:4" ht="14.25" customHeight="1">
      <c r="A57" s="16">
        <v>105.05</v>
      </c>
      <c r="B57" s="35">
        <f>290/1000</f>
        <v>0.28999999999999998</v>
      </c>
      <c r="C57" s="1" t="s">
        <v>394</v>
      </c>
      <c r="D57" s="29">
        <f>15*100</f>
        <v>1500</v>
      </c>
    </row>
    <row r="58" spans="1:4" ht="14.25" customHeight="1">
      <c r="A58" s="16">
        <v>105.06</v>
      </c>
      <c r="B58" s="35">
        <f>360/1000</f>
        <v>0.36</v>
      </c>
      <c r="C58" s="1" t="s">
        <v>395</v>
      </c>
      <c r="D58" s="29">
        <f>10*100</f>
        <v>1000</v>
      </c>
    </row>
    <row r="59" spans="1:4" ht="14.25" customHeight="1">
      <c r="A59" s="16">
        <v>105.07</v>
      </c>
      <c r="B59" s="35">
        <f>169.4-41.1</f>
        <v>128.30000000000001</v>
      </c>
      <c r="C59" s="1" t="s">
        <v>407</v>
      </c>
      <c r="D59" s="29">
        <f>10*200</f>
        <v>2000</v>
      </c>
    </row>
    <row r="60" spans="1:4" ht="14.25" customHeight="1">
      <c r="A60" s="16" t="s">
        <v>1017</v>
      </c>
      <c r="B60" s="35">
        <v>0.24</v>
      </c>
      <c r="C60" s="1" t="s">
        <v>377</v>
      </c>
      <c r="D60" s="29">
        <f>50*100</f>
        <v>5000</v>
      </c>
    </row>
    <row r="61" spans="1:4" ht="14.25" customHeight="1">
      <c r="A61" s="16">
        <v>105.09</v>
      </c>
      <c r="B61" s="35">
        <v>0.432</v>
      </c>
      <c r="C61" s="1" t="s">
        <v>384</v>
      </c>
      <c r="D61" s="29">
        <f>50*100</f>
        <v>5000</v>
      </c>
    </row>
    <row r="62" spans="1:4" ht="14.25" customHeight="1">
      <c r="A62" s="17" t="s">
        <v>1153</v>
      </c>
      <c r="B62" s="35">
        <v>0.624</v>
      </c>
      <c r="C62" s="1" t="s">
        <v>379</v>
      </c>
      <c r="D62" s="29">
        <f>30*100</f>
        <v>3000</v>
      </c>
    </row>
    <row r="63" spans="1:4" ht="14.25" customHeight="1">
      <c r="A63" s="17" t="s">
        <v>1154</v>
      </c>
      <c r="B63" s="35">
        <f>313/500</f>
        <v>0.626</v>
      </c>
      <c r="C63" s="1" t="s">
        <v>382</v>
      </c>
      <c r="D63" s="29">
        <f>50*100</f>
        <v>5000</v>
      </c>
    </row>
    <row r="64" spans="1:4" ht="14.25" customHeight="1">
      <c r="A64" s="17" t="s">
        <v>1155</v>
      </c>
      <c r="B64" s="35">
        <f>5.7/5</f>
        <v>1.1400000000000001</v>
      </c>
      <c r="C64" s="1" t="s">
        <v>388</v>
      </c>
      <c r="D64" s="29">
        <f>30*100</f>
        <v>3000</v>
      </c>
    </row>
    <row r="65" spans="1:18" ht="14.25" customHeight="1">
      <c r="A65" s="17" t="s">
        <v>1156</v>
      </c>
      <c r="B65" s="35">
        <f>6/5</f>
        <v>1.2</v>
      </c>
      <c r="C65" s="1" t="s">
        <v>392</v>
      </c>
      <c r="D65" s="29">
        <f>10*100</f>
        <v>1000</v>
      </c>
    </row>
    <row r="66" spans="1:18" ht="14.25" customHeight="1">
      <c r="A66" s="17" t="s">
        <v>1157</v>
      </c>
      <c r="B66" s="35">
        <v>1.51</v>
      </c>
      <c r="C66" s="1" t="s">
        <v>385</v>
      </c>
      <c r="D66" s="29">
        <f>7*100</f>
        <v>700</v>
      </c>
    </row>
    <row r="67" spans="1:18" ht="14.25" customHeight="1">
      <c r="A67" s="17" t="s">
        <v>1158</v>
      </c>
      <c r="B67" s="35">
        <f>18.1/10</f>
        <v>1.81</v>
      </c>
      <c r="C67" s="1" t="s">
        <v>378</v>
      </c>
      <c r="D67" s="29">
        <f>20*100-30</f>
        <v>1970</v>
      </c>
    </row>
    <row r="68" spans="1:18" ht="14.25" customHeight="1">
      <c r="A68" s="17" t="s">
        <v>1159</v>
      </c>
      <c r="B68" s="35">
        <v>2.3519999999999999</v>
      </c>
      <c r="C68" s="1" t="s">
        <v>386</v>
      </c>
      <c r="D68" s="29">
        <f>5*100</f>
        <v>500</v>
      </c>
    </row>
    <row r="69" spans="1:18" ht="14.25" customHeight="1">
      <c r="A69" s="17" t="s">
        <v>1299</v>
      </c>
      <c r="B69" s="35">
        <v>2.16</v>
      </c>
      <c r="C69" s="1" t="s">
        <v>391</v>
      </c>
      <c r="D69" s="29">
        <f>10*100</f>
        <v>1000</v>
      </c>
    </row>
    <row r="70" spans="1:18" ht="14.25" customHeight="1">
      <c r="A70" s="17" t="s">
        <v>1160</v>
      </c>
      <c r="B70" s="35">
        <v>3.5640000000000001</v>
      </c>
      <c r="C70" s="1" t="s">
        <v>390</v>
      </c>
      <c r="D70" s="29">
        <f>4*100</f>
        <v>400</v>
      </c>
    </row>
    <row r="71" spans="1:18" ht="14.25" customHeight="1">
      <c r="A71" s="17" t="s">
        <v>1161</v>
      </c>
      <c r="B71" s="35">
        <v>3.6</v>
      </c>
      <c r="C71" s="1" t="s">
        <v>383</v>
      </c>
      <c r="D71" s="29">
        <f>4*100</f>
        <v>400</v>
      </c>
    </row>
    <row r="72" spans="1:18" ht="14.25" customHeight="1">
      <c r="A72" s="17" t="s">
        <v>1162</v>
      </c>
      <c r="B72" s="35">
        <v>4.08</v>
      </c>
      <c r="C72" s="1" t="s">
        <v>389</v>
      </c>
      <c r="D72" s="29">
        <f>3*100</f>
        <v>300</v>
      </c>
    </row>
    <row r="73" spans="1:18" ht="14.25" customHeight="1">
      <c r="A73" s="17" t="s">
        <v>1163</v>
      </c>
      <c r="B73" s="35">
        <v>4.968</v>
      </c>
      <c r="C73" s="1" t="s">
        <v>376</v>
      </c>
      <c r="D73" s="29">
        <f>3*100</f>
        <v>300</v>
      </c>
    </row>
    <row r="74" spans="1:18" ht="14.25" customHeight="1">
      <c r="A74" s="17" t="s">
        <v>1164</v>
      </c>
      <c r="B74" s="35">
        <f>25.8/5</f>
        <v>5.16</v>
      </c>
      <c r="C74" s="1" t="s">
        <v>387</v>
      </c>
      <c r="D74" s="29">
        <f>3*100</f>
        <v>300</v>
      </c>
    </row>
    <row r="75" spans="1:18" ht="14.25" customHeight="1">
      <c r="A75" s="17" t="s">
        <v>1165</v>
      </c>
      <c r="B75" s="35">
        <v>7.56</v>
      </c>
      <c r="C75" s="1" t="s">
        <v>380</v>
      </c>
      <c r="D75" s="29">
        <f>2*100</f>
        <v>200</v>
      </c>
    </row>
    <row r="76" spans="1:18" ht="14.25" customHeight="1">
      <c r="A76" s="17" t="s">
        <v>1166</v>
      </c>
      <c r="B76" s="35">
        <v>15.36</v>
      </c>
      <c r="C76" s="1" t="s">
        <v>381</v>
      </c>
      <c r="D76" s="29">
        <f>1*100</f>
        <v>100</v>
      </c>
    </row>
    <row r="77" spans="1:18" ht="14.25" customHeight="1">
      <c r="A77" s="16">
        <v>106.01</v>
      </c>
      <c r="B77" s="35">
        <f>294.7/1000</f>
        <v>0.29469999999999996</v>
      </c>
      <c r="C77" s="1" t="s">
        <v>403</v>
      </c>
      <c r="D77" s="29">
        <f>20*100</f>
        <v>2000</v>
      </c>
    </row>
    <row r="78" spans="1:18" ht="14.25" customHeight="1">
      <c r="A78" s="16">
        <v>106.02</v>
      </c>
      <c r="B78" s="35">
        <f>388.3/1000</f>
        <v>0.38830000000000003</v>
      </c>
      <c r="C78" s="1" t="s">
        <v>400</v>
      </c>
      <c r="D78" s="29">
        <f>20*100</f>
        <v>2000</v>
      </c>
    </row>
    <row r="79" spans="1:18" ht="14.25" customHeight="1">
      <c r="A79" s="16">
        <v>106.03</v>
      </c>
      <c r="B79" s="35">
        <f>416.8/1000</f>
        <v>0.4168</v>
      </c>
      <c r="C79" s="1" t="s">
        <v>399</v>
      </c>
      <c r="D79" s="29">
        <f>8*100</f>
        <v>800</v>
      </c>
    </row>
    <row r="80" spans="1:18" s="4" customFormat="1" ht="14.25" customHeight="1">
      <c r="A80" s="16">
        <v>106.04</v>
      </c>
      <c r="B80" s="35">
        <f>129/200</f>
        <v>0.64500000000000002</v>
      </c>
      <c r="C80" s="1" t="s">
        <v>404</v>
      </c>
      <c r="D80" s="29">
        <f>20*100</f>
        <v>2000</v>
      </c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</row>
    <row r="81" spans="1:18" ht="14.25" customHeight="1">
      <c r="A81" s="16">
        <v>106.05</v>
      </c>
      <c r="B81" s="35">
        <f>85.3/100</f>
        <v>0.85299999999999998</v>
      </c>
      <c r="C81" s="1" t="s">
        <v>398</v>
      </c>
      <c r="D81" s="29">
        <f>10*100</f>
        <v>1000</v>
      </c>
    </row>
    <row r="82" spans="1:18" ht="14.25" customHeight="1">
      <c r="A82" s="16">
        <v>106.06</v>
      </c>
      <c r="B82" s="35">
        <f>239/200</f>
        <v>1.1950000000000001</v>
      </c>
      <c r="C82" s="1" t="s">
        <v>401</v>
      </c>
      <c r="D82" s="29">
        <f>10*100</f>
        <v>1000</v>
      </c>
    </row>
    <row r="83" spans="1:18" ht="14.25" customHeight="1">
      <c r="A83" s="16">
        <v>106.07</v>
      </c>
      <c r="B83" s="3">
        <f>15.3/10</f>
        <v>1.53</v>
      </c>
      <c r="C83" s="1" t="s">
        <v>402</v>
      </c>
      <c r="D83" s="29">
        <f>5*100</f>
        <v>500</v>
      </c>
    </row>
    <row r="84" spans="1:18" ht="14.25" customHeight="1">
      <c r="A84" s="16">
        <v>106.08</v>
      </c>
      <c r="B84" s="3">
        <f>16.5/10</f>
        <v>1.65</v>
      </c>
      <c r="C84" s="1" t="s">
        <v>405</v>
      </c>
      <c r="D84" s="29">
        <f>8*100</f>
        <v>800</v>
      </c>
    </row>
    <row r="85" spans="1:18" ht="14.25" customHeight="1">
      <c r="A85" s="36" t="s">
        <v>2342</v>
      </c>
      <c r="B85" s="3">
        <f>18.4/10</f>
        <v>1.8399999999999999</v>
      </c>
      <c r="C85" s="1" t="s">
        <v>406</v>
      </c>
      <c r="D85" s="29">
        <f>3*100</f>
        <v>300</v>
      </c>
    </row>
    <row r="86" spans="1:18" ht="14.25" customHeight="1">
      <c r="A86" s="17" t="s">
        <v>1167</v>
      </c>
      <c r="B86" s="35">
        <f>197.6/400</f>
        <v>0.49399999999999999</v>
      </c>
      <c r="C86" s="1" t="s">
        <v>399</v>
      </c>
      <c r="D86" s="29">
        <f>2*200</f>
        <v>400</v>
      </c>
    </row>
    <row r="87" spans="1:18" ht="14.25" customHeight="1">
      <c r="A87" s="16">
        <v>106.11</v>
      </c>
      <c r="B87" s="35">
        <f>208.5/400</f>
        <v>0.52124999999999999</v>
      </c>
      <c r="C87" s="1" t="s">
        <v>410</v>
      </c>
      <c r="D87" s="29">
        <f>2*200</f>
        <v>400</v>
      </c>
    </row>
    <row r="88" spans="1:18" ht="14.25" customHeight="1">
      <c r="A88" s="16">
        <v>106.12</v>
      </c>
      <c r="B88" s="35">
        <f>257.9/800</f>
        <v>0.32237499999999997</v>
      </c>
      <c r="C88" s="1" t="s">
        <v>409</v>
      </c>
      <c r="D88" s="29">
        <f>4*200</f>
        <v>800</v>
      </c>
    </row>
    <row r="89" spans="1:18" ht="14.25" customHeight="1">
      <c r="A89" s="16">
        <v>106.13</v>
      </c>
      <c r="B89" s="35">
        <f>311.5/400</f>
        <v>0.77875000000000005</v>
      </c>
      <c r="C89" s="1" t="s">
        <v>408</v>
      </c>
      <c r="D89" s="29">
        <f>2*200</f>
        <v>400</v>
      </c>
    </row>
    <row r="90" spans="1:18" ht="14.25" customHeight="1">
      <c r="A90" s="16">
        <v>106.14</v>
      </c>
      <c r="B90" s="35">
        <f>396.2/400</f>
        <v>0.99049999999999994</v>
      </c>
      <c r="C90" s="1" t="s">
        <v>607</v>
      </c>
      <c r="D90" s="29">
        <f>2*200</f>
        <v>400</v>
      </c>
    </row>
    <row r="91" spans="1:18" ht="14.25" customHeight="1">
      <c r="A91" s="16">
        <v>106.15</v>
      </c>
      <c r="B91" s="35">
        <f>358.5/400</f>
        <v>0.89624999999999999</v>
      </c>
      <c r="C91" s="1" t="s">
        <v>411</v>
      </c>
      <c r="D91" s="29">
        <f>2*200</f>
        <v>400</v>
      </c>
    </row>
    <row r="92" spans="1:18" ht="14.25" customHeight="1">
      <c r="A92" s="16">
        <v>106.16</v>
      </c>
      <c r="B92" s="35">
        <f>260/2000</f>
        <v>0.13</v>
      </c>
      <c r="C92" s="1" t="s">
        <v>412</v>
      </c>
      <c r="D92" s="29">
        <f>20*100</f>
        <v>2000</v>
      </c>
    </row>
    <row r="93" spans="1:18" ht="14.25" customHeight="1">
      <c r="A93" s="16">
        <v>106.17</v>
      </c>
      <c r="B93" s="35">
        <f>170.5/2000</f>
        <v>8.5250000000000006E-2</v>
      </c>
      <c r="C93" s="1" t="s">
        <v>608</v>
      </c>
      <c r="D93" s="29">
        <f>10*100</f>
        <v>1000</v>
      </c>
    </row>
    <row r="94" spans="1:18" ht="14.25" customHeight="1">
      <c r="A94" s="16">
        <v>106.18</v>
      </c>
      <c r="B94" s="35">
        <f>445/1000</f>
        <v>0.44500000000000001</v>
      </c>
      <c r="C94" s="1" t="s">
        <v>413</v>
      </c>
      <c r="D94" s="29">
        <f>10*100</f>
        <v>1000</v>
      </c>
    </row>
    <row r="95" spans="1:18" s="4" customFormat="1" ht="14.25" customHeight="1">
      <c r="A95" s="16">
        <v>106.19</v>
      </c>
      <c r="B95" s="3">
        <f>3.4/5</f>
        <v>0.67999999999999994</v>
      </c>
      <c r="C95" s="1" t="s">
        <v>414</v>
      </c>
      <c r="D95" s="29">
        <f>10*100</f>
        <v>1000</v>
      </c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</row>
    <row r="96" spans="1:18" ht="14.25" customHeight="1">
      <c r="A96" s="17" t="s">
        <v>1168</v>
      </c>
      <c r="B96" s="3">
        <f>43.4-41.1</f>
        <v>2.2999999999999972</v>
      </c>
      <c r="C96" s="1" t="s">
        <v>415</v>
      </c>
      <c r="D96" s="29">
        <f>2*100</f>
        <v>200</v>
      </c>
    </row>
    <row r="97" spans="1:18" s="4" customFormat="1" ht="14.25" customHeight="1">
      <c r="A97" s="16">
        <v>106.21</v>
      </c>
      <c r="B97" s="3">
        <f>44.2-41.1</f>
        <v>3.1000000000000014</v>
      </c>
      <c r="C97" s="1" t="s">
        <v>416</v>
      </c>
      <c r="D97" s="29">
        <f>2*100</f>
        <v>200</v>
      </c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</row>
    <row r="98" spans="1:18" ht="14.25" customHeight="1">
      <c r="A98" s="16">
        <v>106.22</v>
      </c>
      <c r="B98" s="3">
        <f>44.9-41.1</f>
        <v>3.7999999999999972</v>
      </c>
      <c r="C98" s="1" t="s">
        <v>417</v>
      </c>
      <c r="D98" s="29">
        <f>2*100</f>
        <v>200</v>
      </c>
    </row>
    <row r="99" spans="1:18" ht="14.25" customHeight="1">
      <c r="A99" s="16">
        <v>107.01</v>
      </c>
      <c r="B99" s="35">
        <f>3.4/100</f>
        <v>3.4000000000000002E-2</v>
      </c>
      <c r="C99" s="1" t="s">
        <v>444</v>
      </c>
      <c r="D99" s="29">
        <v>5000</v>
      </c>
    </row>
    <row r="100" spans="1:18" ht="14.25" customHeight="1">
      <c r="A100" s="16" t="s">
        <v>1018</v>
      </c>
      <c r="B100" s="3">
        <f>51/100</f>
        <v>0.51</v>
      </c>
      <c r="C100" s="1" t="s">
        <v>1999</v>
      </c>
      <c r="D100" s="29">
        <v>50000</v>
      </c>
    </row>
    <row r="101" spans="1:18" ht="14.25" customHeight="1">
      <c r="A101" s="16" t="s">
        <v>1446</v>
      </c>
      <c r="B101" s="35">
        <f>132.6/100</f>
        <v>1.3259999999999998</v>
      </c>
      <c r="C101" s="1" t="s">
        <v>2000</v>
      </c>
      <c r="D101" s="29">
        <v>30000</v>
      </c>
    </row>
    <row r="102" spans="1:18" s="4" customFormat="1" ht="14.25" customHeight="1">
      <c r="A102" s="16" t="s">
        <v>1060</v>
      </c>
      <c r="B102" s="35">
        <f>27.8/100</f>
        <v>0.27800000000000002</v>
      </c>
      <c r="C102" s="1" t="s">
        <v>442</v>
      </c>
      <c r="D102" s="29">
        <f>50*100</f>
        <v>5000</v>
      </c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</row>
    <row r="103" spans="1:18" ht="14.25" customHeight="1">
      <c r="A103" s="16" t="s">
        <v>1061</v>
      </c>
      <c r="B103" s="35">
        <f>36.5/100</f>
        <v>0.36499999999999999</v>
      </c>
      <c r="C103" s="1" t="s">
        <v>441</v>
      </c>
      <c r="D103" s="29">
        <f>100*100</f>
        <v>10000</v>
      </c>
    </row>
    <row r="104" spans="1:18" ht="14.25" customHeight="1">
      <c r="A104" s="16" t="s">
        <v>1062</v>
      </c>
      <c r="B104" s="35">
        <f>98.6/100</f>
        <v>0.98599999999999999</v>
      </c>
      <c r="C104" s="1" t="s">
        <v>440</v>
      </c>
      <c r="D104" s="29">
        <f>100*100</f>
        <v>10000</v>
      </c>
    </row>
    <row r="105" spans="1:18" ht="14.25" customHeight="1">
      <c r="A105" s="16" t="s">
        <v>1063</v>
      </c>
      <c r="B105" s="35">
        <f>172.7/100</f>
        <v>1.7269999999999999</v>
      </c>
      <c r="C105" s="1" t="s">
        <v>436</v>
      </c>
      <c r="D105" s="29">
        <f>5*100</f>
        <v>500</v>
      </c>
    </row>
    <row r="106" spans="1:18" ht="14.25" customHeight="1">
      <c r="A106" s="16" t="s">
        <v>1064</v>
      </c>
      <c r="B106" s="35">
        <v>2.1</v>
      </c>
      <c r="C106" s="1" t="s">
        <v>439</v>
      </c>
      <c r="D106" s="29">
        <f>50*100</f>
        <v>5000</v>
      </c>
    </row>
    <row r="107" spans="1:18" ht="14.25" customHeight="1">
      <c r="A107" s="16" t="s">
        <v>1065</v>
      </c>
      <c r="B107" s="35">
        <f>227/100</f>
        <v>2.27</v>
      </c>
      <c r="C107" s="1" t="s">
        <v>438</v>
      </c>
      <c r="D107" s="29">
        <f>50*100</f>
        <v>5000</v>
      </c>
    </row>
    <row r="108" spans="1:18" ht="14.25" customHeight="1">
      <c r="A108" s="17" t="s">
        <v>1189</v>
      </c>
      <c r="B108" s="3">
        <f>37.1/10</f>
        <v>3.71</v>
      </c>
      <c r="C108" s="1" t="s">
        <v>443</v>
      </c>
      <c r="D108" s="29">
        <v>300</v>
      </c>
    </row>
    <row r="109" spans="1:18" ht="14.25" customHeight="1">
      <c r="A109" s="16" t="s">
        <v>1066</v>
      </c>
      <c r="B109" s="35">
        <f>329.4/100</f>
        <v>3.2939999999999996</v>
      </c>
      <c r="C109" s="1" t="s">
        <v>437</v>
      </c>
      <c r="D109" s="29">
        <f t="shared" ref="D109:D116" si="0">5*100</f>
        <v>500</v>
      </c>
    </row>
    <row r="110" spans="1:18" ht="14.25" customHeight="1">
      <c r="A110" s="16" t="s">
        <v>1067</v>
      </c>
      <c r="B110" s="35">
        <f>43.9/100</f>
        <v>0.439</v>
      </c>
      <c r="C110" s="1" t="s">
        <v>2348</v>
      </c>
      <c r="D110" s="29">
        <f t="shared" si="0"/>
        <v>500</v>
      </c>
    </row>
    <row r="111" spans="1:18" ht="14.25" customHeight="1">
      <c r="A111" s="16" t="s">
        <v>1068</v>
      </c>
      <c r="B111" s="35">
        <f>22.7/100</f>
        <v>0.22699999999999998</v>
      </c>
      <c r="C111" s="1" t="s">
        <v>2346</v>
      </c>
      <c r="D111" s="29">
        <f t="shared" si="0"/>
        <v>500</v>
      </c>
    </row>
    <row r="112" spans="1:18" ht="14.25" customHeight="1">
      <c r="A112" s="16" t="s">
        <v>1069</v>
      </c>
      <c r="B112" s="35">
        <f>11.7/100</f>
        <v>0.11699999999999999</v>
      </c>
      <c r="C112" s="1" t="s">
        <v>2343</v>
      </c>
      <c r="D112" s="29">
        <f t="shared" si="0"/>
        <v>500</v>
      </c>
    </row>
    <row r="113" spans="1:18" ht="14.25" customHeight="1">
      <c r="A113" s="16" t="s">
        <v>1070</v>
      </c>
      <c r="B113" s="35">
        <f>32.1/100</f>
        <v>0.32100000000000001</v>
      </c>
      <c r="C113" s="1" t="s">
        <v>2347</v>
      </c>
      <c r="D113" s="29">
        <f t="shared" si="0"/>
        <v>500</v>
      </c>
    </row>
    <row r="114" spans="1:18" ht="14.25" customHeight="1">
      <c r="A114" s="16" t="s">
        <v>1071</v>
      </c>
      <c r="B114" s="35">
        <f>15.1/100</f>
        <v>0.151</v>
      </c>
      <c r="C114" s="1" t="s">
        <v>2344</v>
      </c>
      <c r="D114" s="29">
        <f t="shared" si="0"/>
        <v>500</v>
      </c>
    </row>
    <row r="115" spans="1:18" ht="14.25" customHeight="1">
      <c r="A115" s="16" t="s">
        <v>1072</v>
      </c>
      <c r="B115" s="35">
        <f>22.4/100</f>
        <v>0.22399999999999998</v>
      </c>
      <c r="C115" s="1" t="s">
        <v>2345</v>
      </c>
      <c r="D115" s="29">
        <f t="shared" si="0"/>
        <v>500</v>
      </c>
    </row>
    <row r="116" spans="1:18" s="18" customFormat="1" ht="14.25" customHeight="1">
      <c r="A116" s="32" t="s">
        <v>2350</v>
      </c>
      <c r="B116" s="33">
        <f>276.7/100</f>
        <v>2.7669999999999999</v>
      </c>
      <c r="C116" s="18" t="s">
        <v>2405</v>
      </c>
      <c r="D116" s="30">
        <f t="shared" si="0"/>
        <v>500</v>
      </c>
    </row>
    <row r="117" spans="1:18" s="18" customFormat="1" ht="14.25" customHeight="1">
      <c r="A117" s="32" t="s">
        <v>2349</v>
      </c>
      <c r="B117" s="23">
        <f>2.4/10</f>
        <v>0.24</v>
      </c>
      <c r="C117" s="34" t="s">
        <v>2404</v>
      </c>
      <c r="D117" s="30">
        <v>10000</v>
      </c>
    </row>
    <row r="118" spans="1:18" s="4" customFormat="1" ht="14.25" customHeight="1">
      <c r="A118" s="16" t="s">
        <v>1398</v>
      </c>
      <c r="B118" s="3">
        <f t="shared" ref="B118:B123" si="1">52/50</f>
        <v>1.04</v>
      </c>
      <c r="C118" s="1" t="s">
        <v>464</v>
      </c>
      <c r="D118" s="29">
        <v>100</v>
      </c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</row>
    <row r="119" spans="1:18" ht="14.25" customHeight="1">
      <c r="A119" s="16" t="s">
        <v>1399</v>
      </c>
      <c r="B119" s="3">
        <f t="shared" si="1"/>
        <v>1.04</v>
      </c>
      <c r="C119" s="1" t="s">
        <v>465</v>
      </c>
      <c r="D119" s="29">
        <v>100</v>
      </c>
    </row>
    <row r="120" spans="1:18" ht="14.25" customHeight="1">
      <c r="A120" s="16" t="s">
        <v>1400</v>
      </c>
      <c r="B120" s="3">
        <f t="shared" si="1"/>
        <v>1.04</v>
      </c>
      <c r="C120" s="1" t="s">
        <v>466</v>
      </c>
      <c r="D120" s="29">
        <v>100</v>
      </c>
    </row>
    <row r="121" spans="1:18" ht="14.25" customHeight="1">
      <c r="A121" s="16" t="s">
        <v>1401</v>
      </c>
      <c r="B121" s="3">
        <f t="shared" si="1"/>
        <v>1.04</v>
      </c>
      <c r="C121" s="1" t="s">
        <v>467</v>
      </c>
      <c r="D121" s="29">
        <v>100</v>
      </c>
    </row>
    <row r="122" spans="1:18" ht="14.25" customHeight="1">
      <c r="A122" s="16" t="s">
        <v>1402</v>
      </c>
      <c r="B122" s="3">
        <f t="shared" si="1"/>
        <v>1.04</v>
      </c>
      <c r="C122" s="1" t="s">
        <v>468</v>
      </c>
      <c r="D122" s="29">
        <v>100</v>
      </c>
    </row>
    <row r="123" spans="1:18" ht="14.25" customHeight="1">
      <c r="A123" s="16" t="s">
        <v>1403</v>
      </c>
      <c r="B123" s="3">
        <f t="shared" si="1"/>
        <v>1.04</v>
      </c>
      <c r="C123" s="1" t="s">
        <v>469</v>
      </c>
      <c r="D123" s="29">
        <v>100</v>
      </c>
    </row>
    <row r="124" spans="1:18" s="4" customFormat="1" ht="14.25" customHeight="1">
      <c r="A124" s="16" t="s">
        <v>1404</v>
      </c>
      <c r="B124" s="3">
        <v>2</v>
      </c>
      <c r="C124" s="1" t="s">
        <v>1395</v>
      </c>
      <c r="D124" s="29">
        <v>100</v>
      </c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</row>
    <row r="125" spans="1:18" ht="14.25" customHeight="1">
      <c r="A125" s="16" t="s">
        <v>1405</v>
      </c>
      <c r="B125" s="3">
        <v>2</v>
      </c>
      <c r="C125" s="1" t="s">
        <v>459</v>
      </c>
      <c r="D125" s="29">
        <v>100</v>
      </c>
    </row>
    <row r="126" spans="1:18" ht="14.25" customHeight="1">
      <c r="A126" s="16" t="s">
        <v>1406</v>
      </c>
      <c r="B126" s="3">
        <v>2</v>
      </c>
      <c r="C126" s="1" t="s">
        <v>460</v>
      </c>
      <c r="D126" s="29">
        <v>100</v>
      </c>
    </row>
    <row r="127" spans="1:18" ht="14.25" customHeight="1">
      <c r="A127" s="16" t="s">
        <v>1407</v>
      </c>
      <c r="B127" s="3">
        <v>2</v>
      </c>
      <c r="C127" s="1" t="s">
        <v>461</v>
      </c>
      <c r="D127" s="29">
        <v>100</v>
      </c>
    </row>
    <row r="128" spans="1:18" ht="14.25" customHeight="1">
      <c r="A128" s="16" t="s">
        <v>1408</v>
      </c>
      <c r="B128" s="3">
        <v>2</v>
      </c>
      <c r="C128" s="1" t="s">
        <v>462</v>
      </c>
      <c r="D128" s="29">
        <v>100</v>
      </c>
    </row>
    <row r="129" spans="1:18" ht="14.25" customHeight="1">
      <c r="A129" s="16" t="s">
        <v>1409</v>
      </c>
      <c r="B129" s="3">
        <v>2</v>
      </c>
      <c r="C129" s="1" t="s">
        <v>463</v>
      </c>
      <c r="D129" s="29">
        <v>100</v>
      </c>
    </row>
    <row r="130" spans="1:18" ht="14.25" customHeight="1">
      <c r="A130" s="16" t="s">
        <v>1410</v>
      </c>
      <c r="B130" s="3">
        <v>4.9000000000000004</v>
      </c>
      <c r="C130" s="1" t="s">
        <v>1396</v>
      </c>
      <c r="D130" s="29">
        <v>100</v>
      </c>
    </row>
    <row r="131" spans="1:18" s="4" customFormat="1" ht="14.25" customHeight="1">
      <c r="A131" s="16" t="s">
        <v>1411</v>
      </c>
      <c r="B131" s="3">
        <v>5</v>
      </c>
      <c r="C131" s="1" t="s">
        <v>1397</v>
      </c>
      <c r="D131" s="29">
        <v>100</v>
      </c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</row>
    <row r="132" spans="1:18" ht="14.25" customHeight="1">
      <c r="A132" s="16" t="s">
        <v>1412</v>
      </c>
      <c r="B132" s="35">
        <f>27.2/100</f>
        <v>0.27200000000000002</v>
      </c>
      <c r="C132" s="1" t="s">
        <v>1419</v>
      </c>
      <c r="D132" s="29">
        <f>100+100</f>
        <v>200</v>
      </c>
    </row>
    <row r="133" spans="1:18" ht="14.25" customHeight="1">
      <c r="A133" s="16" t="s">
        <v>1413</v>
      </c>
      <c r="B133" s="35">
        <f>28.3/100</f>
        <v>0.28300000000000003</v>
      </c>
      <c r="C133" s="1" t="s">
        <v>1424</v>
      </c>
      <c r="D133" s="29">
        <v>200</v>
      </c>
    </row>
    <row r="134" spans="1:18" ht="14.25" customHeight="1">
      <c r="A134" s="16" t="s">
        <v>1414</v>
      </c>
      <c r="B134" s="35">
        <f>29.2/100</f>
        <v>0.29199999999999998</v>
      </c>
      <c r="C134" s="1" t="s">
        <v>1425</v>
      </c>
      <c r="D134" s="29">
        <v>200</v>
      </c>
    </row>
    <row r="135" spans="1:18" ht="14.25" customHeight="1">
      <c r="A135" s="16" t="s">
        <v>1417</v>
      </c>
      <c r="B135" s="35">
        <f>23.7/100</f>
        <v>0.23699999999999999</v>
      </c>
      <c r="C135" s="1" t="s">
        <v>1420</v>
      </c>
      <c r="D135" s="29">
        <v>100</v>
      </c>
    </row>
    <row r="136" spans="1:18" ht="14.25" customHeight="1">
      <c r="A136" s="16" t="s">
        <v>1415</v>
      </c>
      <c r="B136" s="35">
        <f>18/100</f>
        <v>0.18</v>
      </c>
      <c r="C136" s="1" t="s">
        <v>1421</v>
      </c>
      <c r="D136" s="29">
        <v>100</v>
      </c>
    </row>
    <row r="137" spans="1:18" ht="14.25" customHeight="1">
      <c r="A137" s="16" t="s">
        <v>1416</v>
      </c>
      <c r="B137" s="35">
        <f>21.2/100</f>
        <v>0.21199999999999999</v>
      </c>
      <c r="C137" s="1" t="s">
        <v>1422</v>
      </c>
      <c r="D137" s="29">
        <v>200</v>
      </c>
    </row>
    <row r="138" spans="1:18" ht="14.25" customHeight="1">
      <c r="A138" s="16" t="s">
        <v>1418</v>
      </c>
      <c r="B138" s="35">
        <f>37.5/100</f>
        <v>0.375</v>
      </c>
      <c r="C138" s="1" t="s">
        <v>1423</v>
      </c>
      <c r="D138" s="29">
        <v>100</v>
      </c>
    </row>
    <row r="139" spans="1:18" ht="14.25" customHeight="1">
      <c r="A139" s="16">
        <v>201.01</v>
      </c>
      <c r="B139" s="3">
        <v>118</v>
      </c>
      <c r="C139" s="1" t="s">
        <v>297</v>
      </c>
      <c r="D139" s="29">
        <f>60*3+60*2</f>
        <v>300</v>
      </c>
    </row>
    <row r="140" spans="1:18" ht="14.25" customHeight="1">
      <c r="A140" s="16" t="s">
        <v>2041</v>
      </c>
      <c r="B140" s="3">
        <v>101</v>
      </c>
      <c r="C140" s="1" t="s">
        <v>203</v>
      </c>
      <c r="D140" s="29">
        <f>72*2</f>
        <v>144</v>
      </c>
    </row>
    <row r="141" spans="1:18" ht="14.25" customHeight="1">
      <c r="A141" s="16">
        <v>201.11</v>
      </c>
      <c r="B141" s="3">
        <v>62</v>
      </c>
      <c r="C141" s="1" t="s">
        <v>1152</v>
      </c>
      <c r="D141" s="29">
        <v>30</v>
      </c>
    </row>
    <row r="142" spans="1:18" ht="14.25" customHeight="1">
      <c r="A142" s="17" t="s">
        <v>694</v>
      </c>
      <c r="B142" s="3">
        <v>39.4</v>
      </c>
      <c r="C142" s="1" t="s">
        <v>207</v>
      </c>
      <c r="D142" s="29">
        <v>12</v>
      </c>
    </row>
    <row r="143" spans="1:18" ht="14.25" customHeight="1">
      <c r="A143" s="17" t="s">
        <v>695</v>
      </c>
      <c r="B143" s="3">
        <f>201.5/5</f>
        <v>40.299999999999997</v>
      </c>
      <c r="C143" s="1" t="s">
        <v>208</v>
      </c>
      <c r="D143" s="29">
        <v>5</v>
      </c>
    </row>
    <row r="144" spans="1:18" ht="14.25" customHeight="1">
      <c r="A144" s="17" t="s">
        <v>696</v>
      </c>
      <c r="B144" s="3">
        <f>201.5/5</f>
        <v>40.299999999999997</v>
      </c>
      <c r="C144" s="1" t="s">
        <v>209</v>
      </c>
      <c r="D144" s="29">
        <v>5</v>
      </c>
    </row>
    <row r="145" spans="1:18" ht="14.25" customHeight="1">
      <c r="A145" s="17" t="s">
        <v>697</v>
      </c>
      <c r="B145" s="3">
        <f>201.5/5</f>
        <v>40.299999999999997</v>
      </c>
      <c r="C145" s="1" t="s">
        <v>210</v>
      </c>
      <c r="D145" s="29">
        <v>5</v>
      </c>
    </row>
    <row r="146" spans="1:18" ht="14.25" customHeight="1">
      <c r="A146" s="17" t="s">
        <v>698</v>
      </c>
      <c r="B146" s="3">
        <f>201.5/5</f>
        <v>40.299999999999997</v>
      </c>
      <c r="C146" s="1" t="s">
        <v>211</v>
      </c>
      <c r="D146" s="29">
        <v>5</v>
      </c>
    </row>
    <row r="147" spans="1:18" ht="14.25" customHeight="1">
      <c r="A147" s="17" t="s">
        <v>699</v>
      </c>
      <c r="B147" s="3">
        <f>201.5/5</f>
        <v>40.299999999999997</v>
      </c>
      <c r="C147" s="1" t="s">
        <v>212</v>
      </c>
      <c r="D147" s="29">
        <v>5</v>
      </c>
      <c r="R147" s="4"/>
    </row>
    <row r="148" spans="1:18" ht="14.25" customHeight="1">
      <c r="A148" s="17" t="s">
        <v>700</v>
      </c>
      <c r="B148" s="3">
        <f>161/5</f>
        <v>32.200000000000003</v>
      </c>
      <c r="C148" s="1" t="s">
        <v>213</v>
      </c>
      <c r="D148" s="29">
        <v>5</v>
      </c>
    </row>
    <row r="149" spans="1:18" ht="14.25" customHeight="1">
      <c r="A149" s="17" t="s">
        <v>701</v>
      </c>
      <c r="B149" s="3">
        <f>189.4/5</f>
        <v>37.880000000000003</v>
      </c>
      <c r="C149" s="1" t="s">
        <v>214</v>
      </c>
      <c r="D149" s="29">
        <v>5</v>
      </c>
      <c r="R149" s="4"/>
    </row>
    <row r="150" spans="1:18" ht="14.25" customHeight="1">
      <c r="A150" s="17" t="s">
        <v>702</v>
      </c>
      <c r="B150" s="3">
        <f t="shared" ref="B150:B156" si="2">232.2/3</f>
        <v>77.399999999999991</v>
      </c>
      <c r="C150" s="1" t="s">
        <v>215</v>
      </c>
      <c r="D150" s="29">
        <v>10</v>
      </c>
    </row>
    <row r="151" spans="1:18" ht="14.25" customHeight="1">
      <c r="A151" s="17" t="s">
        <v>703</v>
      </c>
      <c r="B151" s="3">
        <f t="shared" si="2"/>
        <v>77.399999999999991</v>
      </c>
      <c r="C151" s="1" t="s">
        <v>216</v>
      </c>
      <c r="D151" s="29">
        <v>3</v>
      </c>
    </row>
    <row r="152" spans="1:18" ht="14.25" customHeight="1">
      <c r="A152" s="17" t="s">
        <v>704</v>
      </c>
      <c r="B152" s="3">
        <f t="shared" si="2"/>
        <v>77.399999999999991</v>
      </c>
      <c r="C152" s="1" t="s">
        <v>217</v>
      </c>
      <c r="D152" s="29">
        <v>3</v>
      </c>
    </row>
    <row r="153" spans="1:18" ht="14.25" customHeight="1">
      <c r="A153" s="17" t="s">
        <v>705</v>
      </c>
      <c r="B153" s="3">
        <f t="shared" si="2"/>
        <v>77.399999999999991</v>
      </c>
      <c r="C153" s="1" t="s">
        <v>218</v>
      </c>
      <c r="D153" s="29">
        <v>3</v>
      </c>
    </row>
    <row r="154" spans="1:18" ht="14.25" customHeight="1">
      <c r="A154" s="17" t="s">
        <v>706</v>
      </c>
      <c r="B154" s="3">
        <f t="shared" si="2"/>
        <v>77.399999999999991</v>
      </c>
      <c r="C154" s="1" t="s">
        <v>219</v>
      </c>
      <c r="D154" s="29">
        <v>3</v>
      </c>
    </row>
    <row r="155" spans="1:18" ht="14.25" customHeight="1">
      <c r="A155" s="17" t="s">
        <v>707</v>
      </c>
      <c r="B155" s="3">
        <f t="shared" si="2"/>
        <v>77.399999999999991</v>
      </c>
      <c r="C155" s="1" t="s">
        <v>220</v>
      </c>
      <c r="D155" s="29">
        <v>3</v>
      </c>
    </row>
    <row r="156" spans="1:18" ht="14.25" customHeight="1">
      <c r="A156" s="17" t="s">
        <v>708</v>
      </c>
      <c r="B156" s="3">
        <f t="shared" si="2"/>
        <v>77.399999999999991</v>
      </c>
      <c r="C156" s="1" t="s">
        <v>221</v>
      </c>
      <c r="D156" s="29">
        <v>4</v>
      </c>
    </row>
    <row r="157" spans="1:18" ht="14.25" customHeight="1">
      <c r="A157" s="16">
        <v>203.01</v>
      </c>
      <c r="B157" s="3">
        <v>25</v>
      </c>
      <c r="C157" s="1" t="s">
        <v>222</v>
      </c>
      <c r="D157" s="29">
        <v>10</v>
      </c>
    </row>
    <row r="158" spans="1:18" ht="14.25" customHeight="1">
      <c r="A158" s="16">
        <v>203.02</v>
      </c>
      <c r="B158" s="3">
        <v>53</v>
      </c>
      <c r="C158" s="1" t="s">
        <v>223</v>
      </c>
      <c r="D158" s="29">
        <v>10</v>
      </c>
    </row>
    <row r="159" spans="1:18" ht="14.25" customHeight="1">
      <c r="A159" s="16">
        <v>204.01</v>
      </c>
      <c r="B159" s="37">
        <f>25.3/3</f>
        <v>8.4333333333333336</v>
      </c>
      <c r="C159" s="1" t="s">
        <v>237</v>
      </c>
      <c r="D159" s="29">
        <v>3</v>
      </c>
    </row>
    <row r="160" spans="1:18" ht="14.25" customHeight="1">
      <c r="A160" s="16">
        <v>204.02</v>
      </c>
      <c r="B160" s="37">
        <f>49.5/3</f>
        <v>16.5</v>
      </c>
      <c r="C160" s="1" t="s">
        <v>238</v>
      </c>
      <c r="D160" s="29">
        <v>3</v>
      </c>
    </row>
    <row r="161" spans="1:4" ht="14.25" customHeight="1">
      <c r="A161" s="16">
        <v>204.03</v>
      </c>
      <c r="B161" s="37">
        <f>80.2/3</f>
        <v>26.733333333333334</v>
      </c>
      <c r="C161" s="1" t="s">
        <v>239</v>
      </c>
      <c r="D161" s="29">
        <v>3</v>
      </c>
    </row>
    <row r="162" spans="1:4" ht="14.25" customHeight="1">
      <c r="A162" s="16">
        <v>204.04</v>
      </c>
      <c r="B162" s="37">
        <f>96.5/3</f>
        <v>32.166666666666664</v>
      </c>
      <c r="C162" s="1" t="s">
        <v>240</v>
      </c>
      <c r="D162" s="29">
        <v>3</v>
      </c>
    </row>
    <row r="163" spans="1:4" ht="14.25" customHeight="1">
      <c r="A163" s="16" t="s">
        <v>776</v>
      </c>
      <c r="B163" s="37">
        <f>165/3</f>
        <v>55</v>
      </c>
      <c r="C163" s="1" t="s">
        <v>241</v>
      </c>
      <c r="D163" s="29">
        <v>3</v>
      </c>
    </row>
    <row r="164" spans="1:4" ht="14.25" customHeight="1">
      <c r="A164" s="16" t="s">
        <v>777</v>
      </c>
      <c r="B164" s="37">
        <f>134/3</f>
        <v>44.666666666666664</v>
      </c>
      <c r="C164" s="1" t="s">
        <v>242</v>
      </c>
      <c r="D164" s="29">
        <v>3</v>
      </c>
    </row>
    <row r="165" spans="1:4" ht="14.25" customHeight="1">
      <c r="A165" s="16" t="s">
        <v>778</v>
      </c>
      <c r="B165" s="37">
        <f>126.7/3</f>
        <v>42.233333333333334</v>
      </c>
      <c r="C165" s="1" t="s">
        <v>243</v>
      </c>
      <c r="D165" s="29">
        <v>3</v>
      </c>
    </row>
    <row r="166" spans="1:4" ht="14.25" customHeight="1">
      <c r="A166" s="16" t="s">
        <v>779</v>
      </c>
      <c r="B166" s="37">
        <f>202/3</f>
        <v>67.333333333333329</v>
      </c>
      <c r="C166" s="1" t="s">
        <v>244</v>
      </c>
      <c r="D166" s="29">
        <v>3</v>
      </c>
    </row>
    <row r="167" spans="1:4" ht="14.25" customHeight="1">
      <c r="A167" s="16" t="s">
        <v>780</v>
      </c>
      <c r="B167" s="37">
        <f>74/3</f>
        <v>24.666666666666668</v>
      </c>
      <c r="C167" s="1" t="s">
        <v>245</v>
      </c>
      <c r="D167" s="29">
        <v>3</v>
      </c>
    </row>
    <row r="168" spans="1:4" ht="14.25" customHeight="1">
      <c r="A168" s="16" t="s">
        <v>781</v>
      </c>
      <c r="B168" s="37">
        <f>131/3</f>
        <v>43.666666666666664</v>
      </c>
      <c r="C168" s="1" t="s">
        <v>246</v>
      </c>
      <c r="D168" s="29">
        <v>3</v>
      </c>
    </row>
    <row r="169" spans="1:4" ht="14.25" customHeight="1">
      <c r="A169" s="16">
        <v>206.01</v>
      </c>
      <c r="B169" s="3">
        <v>120</v>
      </c>
      <c r="C169" s="1" t="s">
        <v>224</v>
      </c>
      <c r="D169" s="29">
        <v>8</v>
      </c>
    </row>
    <row r="170" spans="1:4" ht="14.25" customHeight="1">
      <c r="A170" s="16">
        <v>206.02</v>
      </c>
      <c r="B170" s="3">
        <v>168</v>
      </c>
      <c r="C170" s="1" t="s">
        <v>225</v>
      </c>
      <c r="D170" s="29">
        <v>3</v>
      </c>
    </row>
    <row r="171" spans="1:4" ht="14.25" customHeight="1">
      <c r="A171" s="16" t="s">
        <v>782</v>
      </c>
      <c r="B171" s="3">
        <v>18</v>
      </c>
      <c r="C171" s="1" t="s">
        <v>247</v>
      </c>
      <c r="D171" s="29">
        <v>3</v>
      </c>
    </row>
    <row r="172" spans="1:4" ht="14.25" customHeight="1">
      <c r="A172" s="16" t="s">
        <v>783</v>
      </c>
      <c r="B172" s="3">
        <v>18</v>
      </c>
      <c r="C172" s="1" t="s">
        <v>248</v>
      </c>
      <c r="D172" s="29">
        <v>3</v>
      </c>
    </row>
    <row r="173" spans="1:4" ht="14.25" customHeight="1">
      <c r="A173" s="16" t="s">
        <v>784</v>
      </c>
      <c r="B173" s="3">
        <v>18</v>
      </c>
      <c r="C173" s="1" t="s">
        <v>249</v>
      </c>
      <c r="D173" s="29">
        <v>3</v>
      </c>
    </row>
    <row r="174" spans="1:4" ht="14.25" customHeight="1">
      <c r="A174" s="16" t="s">
        <v>785</v>
      </c>
      <c r="B174" s="3">
        <v>18</v>
      </c>
      <c r="C174" s="1" t="s">
        <v>250</v>
      </c>
      <c r="D174" s="29">
        <v>3</v>
      </c>
    </row>
    <row r="175" spans="1:4" ht="14.25" customHeight="1">
      <c r="A175" s="16" t="s">
        <v>786</v>
      </c>
      <c r="B175" s="3">
        <v>18</v>
      </c>
      <c r="C175" s="1" t="s">
        <v>251</v>
      </c>
      <c r="D175" s="29">
        <v>3</v>
      </c>
    </row>
    <row r="176" spans="1:4" ht="14.25" customHeight="1">
      <c r="A176" s="16" t="s">
        <v>787</v>
      </c>
      <c r="B176" s="3">
        <v>18</v>
      </c>
      <c r="C176" s="1" t="s">
        <v>252</v>
      </c>
      <c r="D176" s="29">
        <v>3</v>
      </c>
    </row>
    <row r="177" spans="1:18" ht="14.25" customHeight="1">
      <c r="A177" s="16" t="s">
        <v>788</v>
      </c>
      <c r="B177" s="3">
        <v>18</v>
      </c>
      <c r="C177" s="1" t="s">
        <v>254</v>
      </c>
      <c r="D177" s="29">
        <v>3</v>
      </c>
    </row>
    <row r="178" spans="1:18" ht="14.25" customHeight="1">
      <c r="A178" s="16" t="s">
        <v>789</v>
      </c>
      <c r="B178" s="3">
        <v>18</v>
      </c>
      <c r="C178" s="1" t="s">
        <v>253</v>
      </c>
      <c r="D178" s="29">
        <v>3</v>
      </c>
      <c r="R178" s="4"/>
    </row>
    <row r="179" spans="1:18" ht="14.25" customHeight="1">
      <c r="A179" s="16" t="s">
        <v>790</v>
      </c>
      <c r="B179" s="3">
        <v>18</v>
      </c>
      <c r="C179" s="1" t="s">
        <v>255</v>
      </c>
      <c r="D179" s="29">
        <v>3</v>
      </c>
    </row>
    <row r="180" spans="1:18" ht="14.25" customHeight="1">
      <c r="A180" s="16" t="s">
        <v>791</v>
      </c>
      <c r="B180" s="3">
        <v>18</v>
      </c>
      <c r="C180" s="1" t="s">
        <v>256</v>
      </c>
      <c r="D180" s="29">
        <v>3</v>
      </c>
    </row>
    <row r="181" spans="1:18" ht="14.25" customHeight="1">
      <c r="A181" s="16" t="s">
        <v>792</v>
      </c>
      <c r="B181" s="3">
        <v>52</v>
      </c>
      <c r="C181" s="1" t="s">
        <v>156</v>
      </c>
      <c r="D181" s="29">
        <v>3</v>
      </c>
      <c r="R181" s="4"/>
    </row>
    <row r="182" spans="1:18" ht="14.25" customHeight="1">
      <c r="A182" s="16" t="s">
        <v>793</v>
      </c>
      <c r="B182" s="3">
        <v>52</v>
      </c>
      <c r="C182" s="1" t="s">
        <v>157</v>
      </c>
      <c r="D182" s="29">
        <v>3</v>
      </c>
    </row>
    <row r="183" spans="1:18" ht="14.25" customHeight="1">
      <c r="A183" s="16" t="s">
        <v>794</v>
      </c>
      <c r="B183" s="3">
        <v>52</v>
      </c>
      <c r="C183" s="1" t="s">
        <v>158</v>
      </c>
      <c r="D183" s="29">
        <v>3</v>
      </c>
    </row>
    <row r="184" spans="1:18" ht="14.25" customHeight="1">
      <c r="A184" s="16" t="s">
        <v>795</v>
      </c>
      <c r="B184" s="3">
        <v>52</v>
      </c>
      <c r="C184" s="1" t="s">
        <v>159</v>
      </c>
      <c r="D184" s="29">
        <v>3</v>
      </c>
    </row>
    <row r="185" spans="1:18" ht="14.25" customHeight="1">
      <c r="A185" s="16" t="s">
        <v>796</v>
      </c>
      <c r="B185" s="3">
        <v>52</v>
      </c>
      <c r="C185" s="1" t="s">
        <v>160</v>
      </c>
      <c r="D185" s="29">
        <v>3</v>
      </c>
    </row>
    <row r="186" spans="1:18" ht="14.25" customHeight="1">
      <c r="A186" s="16" t="s">
        <v>797</v>
      </c>
      <c r="B186" s="3">
        <v>52</v>
      </c>
      <c r="C186" s="1" t="s">
        <v>161</v>
      </c>
      <c r="D186" s="29">
        <v>3</v>
      </c>
      <c r="R186" s="4"/>
    </row>
    <row r="187" spans="1:18" ht="14.25" customHeight="1">
      <c r="A187" s="16" t="s">
        <v>798</v>
      </c>
      <c r="B187" s="3">
        <v>52</v>
      </c>
      <c r="C187" s="1" t="s">
        <v>162</v>
      </c>
      <c r="D187" s="29">
        <v>3</v>
      </c>
    </row>
    <row r="188" spans="1:18" ht="14.25" customHeight="1">
      <c r="A188" s="16" t="s">
        <v>799</v>
      </c>
      <c r="B188" s="3">
        <v>52</v>
      </c>
      <c r="C188" s="1" t="s">
        <v>163</v>
      </c>
      <c r="D188" s="29">
        <v>3</v>
      </c>
    </row>
    <row r="189" spans="1:18" ht="14.25" customHeight="1">
      <c r="A189" s="16" t="s">
        <v>800</v>
      </c>
      <c r="B189" s="3">
        <v>52</v>
      </c>
      <c r="C189" s="1" t="s">
        <v>164</v>
      </c>
      <c r="D189" s="29">
        <v>3</v>
      </c>
    </row>
    <row r="190" spans="1:18" ht="14.25" customHeight="1">
      <c r="A190" s="16" t="s">
        <v>801</v>
      </c>
      <c r="B190" s="3">
        <v>52</v>
      </c>
      <c r="C190" s="1" t="s">
        <v>165</v>
      </c>
      <c r="D190" s="29">
        <v>3</v>
      </c>
    </row>
    <row r="191" spans="1:18" ht="14.25" customHeight="1">
      <c r="A191" s="16" t="s">
        <v>802</v>
      </c>
      <c r="B191" s="3">
        <v>173</v>
      </c>
      <c r="C191" s="1" t="s">
        <v>257</v>
      </c>
      <c r="D191" s="29">
        <v>6</v>
      </c>
    </row>
    <row r="192" spans="1:18" ht="14.25" customHeight="1">
      <c r="A192" s="16" t="s">
        <v>803</v>
      </c>
      <c r="B192" s="3">
        <v>187.2</v>
      </c>
      <c r="C192" s="1" t="s">
        <v>258</v>
      </c>
      <c r="D192" s="29">
        <v>3</v>
      </c>
    </row>
    <row r="193" spans="1:18" ht="14.25" customHeight="1">
      <c r="A193" s="16" t="s">
        <v>804</v>
      </c>
      <c r="B193" s="3">
        <v>170</v>
      </c>
      <c r="C193" s="1" t="s">
        <v>259</v>
      </c>
      <c r="D193" s="29">
        <v>3</v>
      </c>
    </row>
    <row r="194" spans="1:18" ht="14.25" customHeight="1">
      <c r="A194" s="16" t="s">
        <v>805</v>
      </c>
      <c r="B194" s="3">
        <v>174</v>
      </c>
      <c r="C194" s="1" t="s">
        <v>260</v>
      </c>
      <c r="D194" s="29">
        <v>3</v>
      </c>
    </row>
    <row r="195" spans="1:18" ht="14.25" customHeight="1">
      <c r="A195" s="16" t="s">
        <v>806</v>
      </c>
      <c r="B195" s="3">
        <v>175</v>
      </c>
      <c r="C195" s="1" t="s">
        <v>261</v>
      </c>
      <c r="D195" s="29">
        <v>3</v>
      </c>
    </row>
    <row r="196" spans="1:18" ht="14.25" customHeight="1">
      <c r="A196" s="16" t="s">
        <v>807</v>
      </c>
      <c r="B196" s="3">
        <v>189</v>
      </c>
      <c r="C196" s="1" t="s">
        <v>262</v>
      </c>
      <c r="D196" s="29">
        <v>3</v>
      </c>
    </row>
    <row r="197" spans="1:18" s="4" customFormat="1" ht="14.25" customHeight="1">
      <c r="A197" s="16" t="s">
        <v>808</v>
      </c>
      <c r="B197" s="3">
        <v>184</v>
      </c>
      <c r="C197" s="1" t="s">
        <v>263</v>
      </c>
      <c r="D197" s="29">
        <v>3</v>
      </c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</row>
    <row r="198" spans="1:18" ht="14.25" customHeight="1">
      <c r="A198" s="16" t="s">
        <v>809</v>
      </c>
      <c r="B198" s="3">
        <v>190.3</v>
      </c>
      <c r="C198" s="1" t="s">
        <v>264</v>
      </c>
      <c r="D198" s="29">
        <v>3</v>
      </c>
    </row>
    <row r="199" spans="1:18" s="4" customFormat="1" ht="14.25" customHeight="1">
      <c r="A199" s="16" t="s">
        <v>810</v>
      </c>
      <c r="B199" s="3">
        <v>173</v>
      </c>
      <c r="C199" s="1" t="s">
        <v>265</v>
      </c>
      <c r="D199" s="29">
        <v>3</v>
      </c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</row>
    <row r="200" spans="1:18" ht="14.25" customHeight="1">
      <c r="A200" s="16">
        <v>209.01</v>
      </c>
      <c r="B200" s="23"/>
      <c r="C200" s="31" t="s">
        <v>2403</v>
      </c>
      <c r="D200" s="29">
        <v>3</v>
      </c>
    </row>
    <row r="201" spans="1:18" ht="14.25" customHeight="1">
      <c r="A201" s="16">
        <v>209.02</v>
      </c>
      <c r="B201" s="23"/>
      <c r="C201" s="1" t="s">
        <v>541</v>
      </c>
      <c r="D201" s="29">
        <v>3</v>
      </c>
    </row>
    <row r="202" spans="1:18" ht="14.25" customHeight="1">
      <c r="A202" s="16">
        <v>209.03</v>
      </c>
      <c r="B202" s="23"/>
      <c r="C202" s="1" t="s">
        <v>542</v>
      </c>
      <c r="D202" s="29">
        <v>3</v>
      </c>
    </row>
    <row r="203" spans="1:18" ht="14.25" customHeight="1">
      <c r="A203" s="16">
        <v>209.04</v>
      </c>
      <c r="B203" s="23"/>
      <c r="C203" s="1" t="s">
        <v>543</v>
      </c>
      <c r="D203" s="29">
        <v>3</v>
      </c>
    </row>
    <row r="204" spans="1:18" ht="14.25" customHeight="1">
      <c r="A204" s="16">
        <v>209.05</v>
      </c>
      <c r="B204" s="23"/>
      <c r="C204" s="1" t="s">
        <v>544</v>
      </c>
      <c r="D204" s="29">
        <v>3</v>
      </c>
    </row>
    <row r="205" spans="1:18" ht="14.25" customHeight="1">
      <c r="A205" s="16">
        <v>209.06</v>
      </c>
      <c r="B205" s="23"/>
      <c r="C205" s="1" t="s">
        <v>529</v>
      </c>
      <c r="D205" s="29">
        <v>3</v>
      </c>
    </row>
    <row r="206" spans="1:18" ht="14.25" customHeight="1">
      <c r="A206" s="16">
        <v>209.07</v>
      </c>
      <c r="B206" s="23"/>
      <c r="C206" s="1" t="s">
        <v>545</v>
      </c>
      <c r="D206" s="29">
        <v>3</v>
      </c>
    </row>
    <row r="207" spans="1:18" ht="14.25" customHeight="1">
      <c r="A207" s="16">
        <v>209.08</v>
      </c>
      <c r="B207" s="23"/>
      <c r="C207" s="1" t="s">
        <v>546</v>
      </c>
      <c r="D207" s="29">
        <v>3</v>
      </c>
      <c r="R207" s="4"/>
    </row>
    <row r="208" spans="1:18" ht="14.25" customHeight="1">
      <c r="A208" s="16">
        <v>209.09</v>
      </c>
      <c r="B208" s="23"/>
      <c r="C208" s="1" t="s">
        <v>547</v>
      </c>
      <c r="D208" s="29">
        <v>3</v>
      </c>
    </row>
    <row r="209" spans="1:18" ht="14.25" customHeight="1">
      <c r="A209" s="17" t="s">
        <v>1190</v>
      </c>
      <c r="B209" s="23"/>
      <c r="C209" s="1" t="s">
        <v>548</v>
      </c>
      <c r="D209" s="29">
        <v>3</v>
      </c>
    </row>
    <row r="210" spans="1:18" ht="14.25" customHeight="1">
      <c r="A210" s="16">
        <v>211.01</v>
      </c>
      <c r="B210" s="3">
        <f>118.2</f>
        <v>118.2</v>
      </c>
      <c r="C210" s="1" t="s">
        <v>553</v>
      </c>
      <c r="D210" s="29">
        <v>5</v>
      </c>
    </row>
    <row r="211" spans="1:18" ht="14.25" customHeight="1">
      <c r="A211" s="16">
        <v>211.02</v>
      </c>
      <c r="B211" s="3">
        <f>118.2</f>
        <v>118.2</v>
      </c>
      <c r="C211" s="1" t="s">
        <v>554</v>
      </c>
      <c r="D211" s="29">
        <v>5</v>
      </c>
    </row>
    <row r="212" spans="1:18" ht="14.25" customHeight="1">
      <c r="A212" s="16">
        <v>211.03</v>
      </c>
      <c r="B212" s="3">
        <f>118.2</f>
        <v>118.2</v>
      </c>
      <c r="C212" s="1" t="s">
        <v>555</v>
      </c>
      <c r="D212" s="29">
        <v>5</v>
      </c>
    </row>
    <row r="213" spans="1:18" ht="14.25" customHeight="1">
      <c r="A213" s="16">
        <v>211.04</v>
      </c>
      <c r="B213" s="3">
        <f>118.2</f>
        <v>118.2</v>
      </c>
      <c r="C213" s="1" t="s">
        <v>556</v>
      </c>
      <c r="D213" s="29">
        <v>5</v>
      </c>
    </row>
    <row r="214" spans="1:18" ht="14.25" customHeight="1">
      <c r="A214" s="16">
        <v>212.01</v>
      </c>
      <c r="B214" s="37">
        <f t="shared" ref="B214:B224" si="3">262/30</f>
        <v>8.7333333333333325</v>
      </c>
      <c r="C214" s="1" t="s">
        <v>2365</v>
      </c>
      <c r="D214" s="29">
        <f>10</f>
        <v>10</v>
      </c>
    </row>
    <row r="215" spans="1:18" ht="14.25" customHeight="1">
      <c r="A215" s="16">
        <v>212.02</v>
      </c>
      <c r="B215" s="37">
        <f t="shared" si="3"/>
        <v>8.7333333333333325</v>
      </c>
      <c r="C215" s="1" t="s">
        <v>557</v>
      </c>
      <c r="D215" s="29">
        <f>10</f>
        <v>10</v>
      </c>
    </row>
    <row r="216" spans="1:18" ht="14.25" customHeight="1">
      <c r="A216" s="16">
        <v>212.03</v>
      </c>
      <c r="B216" s="37">
        <f t="shared" si="3"/>
        <v>8.7333333333333325</v>
      </c>
      <c r="C216" s="1" t="s">
        <v>2153</v>
      </c>
      <c r="D216" s="29">
        <f>10</f>
        <v>10</v>
      </c>
    </row>
    <row r="217" spans="1:18" ht="14.25" customHeight="1">
      <c r="A217" s="16">
        <v>212.04</v>
      </c>
      <c r="B217" s="37">
        <f t="shared" si="3"/>
        <v>8.7333333333333325</v>
      </c>
      <c r="C217" s="1" t="s">
        <v>558</v>
      </c>
      <c r="D217" s="29">
        <f>10</f>
        <v>10</v>
      </c>
    </row>
    <row r="218" spans="1:18" ht="14.25" customHeight="1">
      <c r="A218" s="17" t="s">
        <v>609</v>
      </c>
      <c r="B218" s="37">
        <f t="shared" si="3"/>
        <v>8.7333333333333325</v>
      </c>
      <c r="C218" s="19" t="s">
        <v>1456</v>
      </c>
      <c r="D218" s="29">
        <f>10</f>
        <v>10</v>
      </c>
    </row>
    <row r="219" spans="1:18" ht="14.25" customHeight="1">
      <c r="A219" s="17" t="s">
        <v>610</v>
      </c>
      <c r="B219" s="37">
        <f t="shared" si="3"/>
        <v>8.7333333333333325</v>
      </c>
      <c r="C219" s="1" t="s">
        <v>2154</v>
      </c>
      <c r="D219" s="29">
        <f>10</f>
        <v>10</v>
      </c>
      <c r="R219" s="4"/>
    </row>
    <row r="220" spans="1:18" s="4" customFormat="1" ht="14.25" customHeight="1">
      <c r="A220" s="17" t="s">
        <v>611</v>
      </c>
      <c r="B220" s="37">
        <f t="shared" si="3"/>
        <v>8.7333333333333325</v>
      </c>
      <c r="C220" s="1" t="s">
        <v>2155</v>
      </c>
      <c r="D220" s="29">
        <f>10</f>
        <v>10</v>
      </c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</row>
    <row r="221" spans="1:18" ht="14.25" customHeight="1">
      <c r="A221" s="17" t="s">
        <v>612</v>
      </c>
      <c r="B221" s="37">
        <f t="shared" si="3"/>
        <v>8.7333333333333325</v>
      </c>
      <c r="C221" s="1" t="s">
        <v>2156</v>
      </c>
      <c r="D221" s="29">
        <f>10</f>
        <v>10</v>
      </c>
    </row>
    <row r="222" spans="1:18" ht="14.25" customHeight="1">
      <c r="A222" s="17" t="s">
        <v>613</v>
      </c>
      <c r="B222" s="37">
        <f t="shared" si="3"/>
        <v>8.7333333333333325</v>
      </c>
      <c r="C222" s="1" t="s">
        <v>2157</v>
      </c>
      <c r="D222" s="29">
        <f>10</f>
        <v>10</v>
      </c>
      <c r="R222" s="4"/>
    </row>
    <row r="223" spans="1:18" s="4" customFormat="1" ht="14.25" customHeight="1">
      <c r="A223" s="17" t="s">
        <v>614</v>
      </c>
      <c r="B223" s="37">
        <f t="shared" si="3"/>
        <v>8.7333333333333325</v>
      </c>
      <c r="C223" s="1" t="s">
        <v>559</v>
      </c>
      <c r="D223" s="29">
        <f>10</f>
        <v>10</v>
      </c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</row>
    <row r="224" spans="1:18" ht="14.25" customHeight="1">
      <c r="A224" s="17" t="s">
        <v>615</v>
      </c>
      <c r="B224" s="37">
        <f t="shared" si="3"/>
        <v>8.7333333333333325</v>
      </c>
      <c r="C224" s="19" t="s">
        <v>1462</v>
      </c>
      <c r="D224" s="29">
        <f>10</f>
        <v>10</v>
      </c>
    </row>
    <row r="225" spans="1:18" ht="14.25" customHeight="1">
      <c r="A225" s="17" t="s">
        <v>616</v>
      </c>
      <c r="B225" s="3">
        <f t="shared" ref="B225:B235" si="4">189/10</f>
        <v>18.899999999999999</v>
      </c>
      <c r="C225" s="1" t="s">
        <v>560</v>
      </c>
      <c r="D225" s="29">
        <f>10</f>
        <v>10</v>
      </c>
      <c r="R225" s="4"/>
    </row>
    <row r="226" spans="1:18" ht="14.25" customHeight="1">
      <c r="A226" s="17" t="s">
        <v>617</v>
      </c>
      <c r="B226" s="3">
        <f t="shared" si="4"/>
        <v>18.899999999999999</v>
      </c>
      <c r="C226" s="1" t="s">
        <v>561</v>
      </c>
      <c r="D226" s="29">
        <f>10</f>
        <v>10</v>
      </c>
    </row>
    <row r="227" spans="1:18" ht="14.25" customHeight="1">
      <c r="A227" s="17" t="s">
        <v>618</v>
      </c>
      <c r="B227" s="3">
        <f t="shared" si="4"/>
        <v>18.899999999999999</v>
      </c>
      <c r="C227" s="1" t="s">
        <v>2158</v>
      </c>
      <c r="D227" s="29">
        <f>10</f>
        <v>10</v>
      </c>
    </row>
    <row r="228" spans="1:18" s="4" customFormat="1" ht="14.25" customHeight="1">
      <c r="A228" s="17" t="s">
        <v>619</v>
      </c>
      <c r="B228" s="3">
        <f t="shared" si="4"/>
        <v>18.899999999999999</v>
      </c>
      <c r="C228" s="1" t="s">
        <v>562</v>
      </c>
      <c r="D228" s="29">
        <f>10</f>
        <v>10</v>
      </c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</row>
    <row r="229" spans="1:18" ht="14.25" customHeight="1">
      <c r="A229" s="17" t="s">
        <v>620</v>
      </c>
      <c r="B229" s="3">
        <f t="shared" si="4"/>
        <v>18.899999999999999</v>
      </c>
      <c r="C229" s="19" t="s">
        <v>1457</v>
      </c>
      <c r="D229" s="29">
        <f>10</f>
        <v>10</v>
      </c>
    </row>
    <row r="230" spans="1:18" ht="14.25" customHeight="1">
      <c r="A230" s="17" t="s">
        <v>621</v>
      </c>
      <c r="B230" s="3">
        <f t="shared" si="4"/>
        <v>18.899999999999999</v>
      </c>
      <c r="C230" s="1" t="s">
        <v>2159</v>
      </c>
      <c r="D230" s="29">
        <f>10</f>
        <v>10</v>
      </c>
    </row>
    <row r="231" spans="1:18" ht="14.25" customHeight="1">
      <c r="A231" s="17" t="s">
        <v>622</v>
      </c>
      <c r="B231" s="3">
        <f t="shared" si="4"/>
        <v>18.899999999999999</v>
      </c>
      <c r="C231" s="1" t="s">
        <v>2160</v>
      </c>
      <c r="D231" s="29">
        <f>10</f>
        <v>10</v>
      </c>
    </row>
    <row r="232" spans="1:18" ht="14.25" customHeight="1">
      <c r="A232" s="17" t="s">
        <v>623</v>
      </c>
      <c r="B232" s="3">
        <f t="shared" si="4"/>
        <v>18.899999999999999</v>
      </c>
      <c r="C232" s="1" t="s">
        <v>2161</v>
      </c>
      <c r="D232" s="29">
        <f>10</f>
        <v>10</v>
      </c>
    </row>
    <row r="233" spans="1:18" ht="14.25" customHeight="1">
      <c r="A233" s="17" t="s">
        <v>624</v>
      </c>
      <c r="B233" s="3">
        <f t="shared" si="4"/>
        <v>18.899999999999999</v>
      </c>
      <c r="C233" s="1" t="s">
        <v>2162</v>
      </c>
      <c r="D233" s="29">
        <f>10</f>
        <v>10</v>
      </c>
    </row>
    <row r="234" spans="1:18" ht="14.25" customHeight="1">
      <c r="A234" s="17" t="s">
        <v>625</v>
      </c>
      <c r="B234" s="3">
        <f t="shared" si="4"/>
        <v>18.899999999999999</v>
      </c>
      <c r="C234" s="1" t="s">
        <v>563</v>
      </c>
      <c r="D234" s="29">
        <f>10</f>
        <v>10</v>
      </c>
    </row>
    <row r="235" spans="1:18" ht="14.25" customHeight="1">
      <c r="A235" s="17" t="s">
        <v>626</v>
      </c>
      <c r="B235" s="3">
        <f t="shared" si="4"/>
        <v>18.899999999999999</v>
      </c>
      <c r="C235" s="19" t="s">
        <v>1463</v>
      </c>
      <c r="D235" s="29">
        <f>10</f>
        <v>10</v>
      </c>
    </row>
    <row r="236" spans="1:18" ht="14.25" customHeight="1">
      <c r="A236" s="17" t="s">
        <v>627</v>
      </c>
      <c r="B236" s="37">
        <f t="shared" ref="B236:B246" si="5">343.2/20</f>
        <v>17.16</v>
      </c>
      <c r="C236" s="1" t="s">
        <v>564</v>
      </c>
      <c r="D236" s="29">
        <f>10</f>
        <v>10</v>
      </c>
    </row>
    <row r="237" spans="1:18" ht="14.25" customHeight="1">
      <c r="A237" s="17" t="s">
        <v>628</v>
      </c>
      <c r="B237" s="37">
        <f t="shared" si="5"/>
        <v>17.16</v>
      </c>
      <c r="C237" s="1" t="s">
        <v>565</v>
      </c>
      <c r="D237" s="29">
        <f>10</f>
        <v>10</v>
      </c>
    </row>
    <row r="238" spans="1:18" ht="14.25" customHeight="1">
      <c r="A238" s="17" t="s">
        <v>629</v>
      </c>
      <c r="B238" s="37">
        <f t="shared" si="5"/>
        <v>17.16</v>
      </c>
      <c r="C238" s="1" t="s">
        <v>2163</v>
      </c>
      <c r="D238" s="29">
        <f>10</f>
        <v>10</v>
      </c>
    </row>
    <row r="239" spans="1:18" ht="14.25" customHeight="1">
      <c r="A239" s="17" t="s">
        <v>630</v>
      </c>
      <c r="B239" s="37">
        <f t="shared" si="5"/>
        <v>17.16</v>
      </c>
      <c r="C239" s="1" t="s">
        <v>566</v>
      </c>
      <c r="D239" s="29">
        <f>10</f>
        <v>10</v>
      </c>
    </row>
    <row r="240" spans="1:18" ht="14.25" customHeight="1">
      <c r="A240" s="17" t="s">
        <v>631</v>
      </c>
      <c r="B240" s="37">
        <f t="shared" si="5"/>
        <v>17.16</v>
      </c>
      <c r="C240" s="19" t="s">
        <v>1458</v>
      </c>
      <c r="D240" s="29">
        <f>10</f>
        <v>10</v>
      </c>
    </row>
    <row r="241" spans="1:18" ht="14.25" customHeight="1">
      <c r="A241" s="17" t="s">
        <v>632</v>
      </c>
      <c r="B241" s="37">
        <f t="shared" si="5"/>
        <v>17.16</v>
      </c>
      <c r="C241" s="1" t="s">
        <v>2164</v>
      </c>
      <c r="D241" s="29">
        <f>10</f>
        <v>10</v>
      </c>
    </row>
    <row r="242" spans="1:18" ht="14.25" customHeight="1">
      <c r="A242" s="17" t="s">
        <v>633</v>
      </c>
      <c r="B242" s="37">
        <f t="shared" si="5"/>
        <v>17.16</v>
      </c>
      <c r="C242" s="1" t="s">
        <v>2165</v>
      </c>
      <c r="D242" s="29">
        <f>10</f>
        <v>10</v>
      </c>
    </row>
    <row r="243" spans="1:18" ht="14.25" customHeight="1">
      <c r="A243" s="17" t="s">
        <v>634</v>
      </c>
      <c r="B243" s="37">
        <f t="shared" si="5"/>
        <v>17.16</v>
      </c>
      <c r="C243" s="1" t="s">
        <v>2366</v>
      </c>
      <c r="D243" s="29">
        <f>10</f>
        <v>10</v>
      </c>
    </row>
    <row r="244" spans="1:18" s="4" customFormat="1" ht="14.25" customHeight="1">
      <c r="A244" s="17" t="s">
        <v>635</v>
      </c>
      <c r="B244" s="37">
        <f t="shared" si="5"/>
        <v>17.16</v>
      </c>
      <c r="C244" s="1" t="s">
        <v>2166</v>
      </c>
      <c r="D244" s="29">
        <f>10</f>
        <v>10</v>
      </c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</row>
    <row r="245" spans="1:18" ht="14.25" customHeight="1">
      <c r="A245" s="17" t="s">
        <v>636</v>
      </c>
      <c r="B245" s="37">
        <f t="shared" si="5"/>
        <v>17.16</v>
      </c>
      <c r="C245" s="1" t="s">
        <v>567</v>
      </c>
      <c r="D245" s="29">
        <f>10</f>
        <v>10</v>
      </c>
    </row>
    <row r="246" spans="1:18" ht="14.25" customHeight="1">
      <c r="A246" s="17" t="s">
        <v>637</v>
      </c>
      <c r="B246" s="37">
        <f t="shared" si="5"/>
        <v>17.16</v>
      </c>
      <c r="C246" s="19" t="s">
        <v>1464</v>
      </c>
      <c r="D246" s="29">
        <f>10</f>
        <v>10</v>
      </c>
    </row>
    <row r="247" spans="1:18" s="4" customFormat="1" ht="14.25" customHeight="1">
      <c r="A247" s="17" t="s">
        <v>638</v>
      </c>
      <c r="B247" s="37">
        <f t="shared" ref="B247:B257" si="6">298.9/10</f>
        <v>29.889999999999997</v>
      </c>
      <c r="C247" s="1" t="s">
        <v>568</v>
      </c>
      <c r="D247" s="29">
        <f>10</f>
        <v>10</v>
      </c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</row>
    <row r="248" spans="1:18" ht="14.25" customHeight="1">
      <c r="A248" s="17" t="s">
        <v>639</v>
      </c>
      <c r="B248" s="37">
        <f t="shared" si="6"/>
        <v>29.889999999999997</v>
      </c>
      <c r="C248" s="1" t="s">
        <v>569</v>
      </c>
      <c r="D248" s="29">
        <f>10</f>
        <v>10</v>
      </c>
    </row>
    <row r="249" spans="1:18" ht="14.25" customHeight="1">
      <c r="A249" s="17" t="s">
        <v>640</v>
      </c>
      <c r="B249" s="37">
        <f t="shared" si="6"/>
        <v>29.889999999999997</v>
      </c>
      <c r="C249" s="1" t="s">
        <v>2167</v>
      </c>
      <c r="D249" s="29">
        <f>10</f>
        <v>10</v>
      </c>
    </row>
    <row r="250" spans="1:18" s="4" customFormat="1" ht="14.25" customHeight="1">
      <c r="A250" s="17" t="s">
        <v>641</v>
      </c>
      <c r="B250" s="37">
        <f t="shared" si="6"/>
        <v>29.889999999999997</v>
      </c>
      <c r="C250" s="1" t="s">
        <v>570</v>
      </c>
      <c r="D250" s="29">
        <f>10</f>
        <v>10</v>
      </c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</row>
    <row r="251" spans="1:18" ht="14.25" customHeight="1">
      <c r="A251" s="17" t="s">
        <v>642</v>
      </c>
      <c r="B251" s="37">
        <f t="shared" si="6"/>
        <v>29.889999999999997</v>
      </c>
      <c r="C251" s="19" t="s">
        <v>1459</v>
      </c>
      <c r="D251" s="29">
        <f>10</f>
        <v>10</v>
      </c>
    </row>
    <row r="252" spans="1:18" ht="14.25" customHeight="1">
      <c r="A252" s="17" t="s">
        <v>643</v>
      </c>
      <c r="B252" s="37">
        <f t="shared" si="6"/>
        <v>29.889999999999997</v>
      </c>
      <c r="C252" s="1" t="s">
        <v>2168</v>
      </c>
      <c r="D252" s="29">
        <f>10</f>
        <v>10</v>
      </c>
    </row>
    <row r="253" spans="1:18" ht="14.25" customHeight="1">
      <c r="A253" s="17" t="s">
        <v>644</v>
      </c>
      <c r="B253" s="37">
        <f t="shared" si="6"/>
        <v>29.889999999999997</v>
      </c>
      <c r="C253" s="1" t="s">
        <v>2169</v>
      </c>
      <c r="D253" s="29">
        <f>10</f>
        <v>10</v>
      </c>
    </row>
    <row r="254" spans="1:18" ht="14.25" customHeight="1">
      <c r="A254" s="17" t="s">
        <v>645</v>
      </c>
      <c r="B254" s="37">
        <f t="shared" si="6"/>
        <v>29.889999999999997</v>
      </c>
      <c r="C254" s="1" t="s">
        <v>2170</v>
      </c>
      <c r="D254" s="29">
        <f>10</f>
        <v>10</v>
      </c>
    </row>
    <row r="255" spans="1:18" ht="14.25" customHeight="1">
      <c r="A255" s="17" t="s">
        <v>646</v>
      </c>
      <c r="B255" s="37">
        <f t="shared" si="6"/>
        <v>29.889999999999997</v>
      </c>
      <c r="C255" s="1" t="s">
        <v>2171</v>
      </c>
      <c r="D255" s="29">
        <f>10</f>
        <v>10</v>
      </c>
    </row>
    <row r="256" spans="1:18" ht="14.25" customHeight="1">
      <c r="A256" s="17" t="s">
        <v>647</v>
      </c>
      <c r="B256" s="37">
        <f t="shared" si="6"/>
        <v>29.889999999999997</v>
      </c>
      <c r="C256" s="1" t="s">
        <v>571</v>
      </c>
      <c r="D256" s="29">
        <f>10</f>
        <v>10</v>
      </c>
    </row>
    <row r="257" spans="1:4" ht="14.25" customHeight="1">
      <c r="A257" s="17" t="s">
        <v>648</v>
      </c>
      <c r="B257" s="37">
        <f t="shared" si="6"/>
        <v>29.889999999999997</v>
      </c>
      <c r="C257" s="19" t="s">
        <v>1465</v>
      </c>
      <c r="D257" s="29">
        <f>10</f>
        <v>10</v>
      </c>
    </row>
    <row r="258" spans="1:4" ht="14.25" customHeight="1">
      <c r="A258" s="17" t="s">
        <v>649</v>
      </c>
      <c r="B258" s="37">
        <f t="shared" ref="B258:B268" si="7">332.7/10</f>
        <v>33.269999999999996</v>
      </c>
      <c r="C258" s="1" t="s">
        <v>572</v>
      </c>
      <c r="D258" s="29">
        <f>10</f>
        <v>10</v>
      </c>
    </row>
    <row r="259" spans="1:4" ht="14.25" customHeight="1">
      <c r="A259" s="17" t="s">
        <v>650</v>
      </c>
      <c r="B259" s="37">
        <f t="shared" si="7"/>
        <v>33.269999999999996</v>
      </c>
      <c r="C259" s="1" t="s">
        <v>573</v>
      </c>
      <c r="D259" s="29">
        <f>10</f>
        <v>10</v>
      </c>
    </row>
    <row r="260" spans="1:4" ht="14.25" customHeight="1">
      <c r="A260" s="17" t="s">
        <v>651</v>
      </c>
      <c r="B260" s="37">
        <f t="shared" si="7"/>
        <v>33.269999999999996</v>
      </c>
      <c r="C260" s="1" t="s">
        <v>2172</v>
      </c>
      <c r="D260" s="29">
        <f>10</f>
        <v>10</v>
      </c>
    </row>
    <row r="261" spans="1:4" ht="14.25" customHeight="1">
      <c r="A261" s="17" t="s">
        <v>652</v>
      </c>
      <c r="B261" s="37">
        <f t="shared" si="7"/>
        <v>33.269999999999996</v>
      </c>
      <c r="C261" s="1" t="s">
        <v>574</v>
      </c>
      <c r="D261" s="29">
        <f>10</f>
        <v>10</v>
      </c>
    </row>
    <row r="262" spans="1:4" ht="14.25" customHeight="1">
      <c r="A262" s="17" t="s">
        <v>653</v>
      </c>
      <c r="B262" s="37">
        <f t="shared" si="7"/>
        <v>33.269999999999996</v>
      </c>
      <c r="C262" s="19" t="s">
        <v>1460</v>
      </c>
      <c r="D262" s="29">
        <f>10</f>
        <v>10</v>
      </c>
    </row>
    <row r="263" spans="1:4" ht="14.25" customHeight="1">
      <c r="A263" s="17" t="s">
        <v>654</v>
      </c>
      <c r="B263" s="37">
        <f t="shared" si="7"/>
        <v>33.269999999999996</v>
      </c>
      <c r="C263" s="1" t="s">
        <v>2173</v>
      </c>
      <c r="D263" s="29">
        <f>10</f>
        <v>10</v>
      </c>
    </row>
    <row r="264" spans="1:4" ht="14.25" customHeight="1">
      <c r="A264" s="17" t="s">
        <v>655</v>
      </c>
      <c r="B264" s="37">
        <f t="shared" si="7"/>
        <v>33.269999999999996</v>
      </c>
      <c r="C264" s="1" t="s">
        <v>2174</v>
      </c>
      <c r="D264" s="29">
        <f>10</f>
        <v>10</v>
      </c>
    </row>
    <row r="265" spans="1:4" ht="14.25" customHeight="1">
      <c r="A265" s="17" t="s">
        <v>656</v>
      </c>
      <c r="B265" s="37">
        <f t="shared" si="7"/>
        <v>33.269999999999996</v>
      </c>
      <c r="C265" s="1" t="s">
        <v>2175</v>
      </c>
      <c r="D265" s="29">
        <f>10</f>
        <v>10</v>
      </c>
    </row>
    <row r="266" spans="1:4" ht="14.25" customHeight="1">
      <c r="A266" s="17" t="s">
        <v>657</v>
      </c>
      <c r="B266" s="37">
        <f t="shared" si="7"/>
        <v>33.269999999999996</v>
      </c>
      <c r="C266" s="1" t="s">
        <v>2176</v>
      </c>
      <c r="D266" s="29">
        <f>10</f>
        <v>10</v>
      </c>
    </row>
    <row r="267" spans="1:4" ht="14.25" customHeight="1">
      <c r="A267" s="17" t="s">
        <v>658</v>
      </c>
      <c r="B267" s="37">
        <f t="shared" si="7"/>
        <v>33.269999999999996</v>
      </c>
      <c r="C267" s="1" t="s">
        <v>575</v>
      </c>
      <c r="D267" s="29">
        <f>10</f>
        <v>10</v>
      </c>
    </row>
    <row r="268" spans="1:4" ht="14.25" customHeight="1">
      <c r="A268" s="17" t="s">
        <v>659</v>
      </c>
      <c r="B268" s="37">
        <f t="shared" si="7"/>
        <v>33.269999999999996</v>
      </c>
      <c r="C268" s="19" t="s">
        <v>1466</v>
      </c>
      <c r="D268" s="29">
        <f>10</f>
        <v>10</v>
      </c>
    </row>
    <row r="269" spans="1:4" ht="14.25" customHeight="1">
      <c r="A269" s="17" t="s">
        <v>660</v>
      </c>
      <c r="B269" s="37">
        <f t="shared" ref="B269:B279" si="8">363.3/5</f>
        <v>72.66</v>
      </c>
      <c r="C269" s="1" t="s">
        <v>576</v>
      </c>
      <c r="D269" s="29">
        <f>5</f>
        <v>5</v>
      </c>
    </row>
    <row r="270" spans="1:4" ht="14.25" customHeight="1">
      <c r="A270" s="17" t="s">
        <v>661</v>
      </c>
      <c r="B270" s="37">
        <f t="shared" si="8"/>
        <v>72.66</v>
      </c>
      <c r="C270" s="1" t="s">
        <v>577</v>
      </c>
      <c r="D270" s="29">
        <f>5</f>
        <v>5</v>
      </c>
    </row>
    <row r="271" spans="1:4" ht="14.25" customHeight="1">
      <c r="A271" s="17" t="s">
        <v>662</v>
      </c>
      <c r="B271" s="37">
        <f t="shared" si="8"/>
        <v>72.66</v>
      </c>
      <c r="C271" s="1" t="s">
        <v>2177</v>
      </c>
      <c r="D271" s="29">
        <f>5</f>
        <v>5</v>
      </c>
    </row>
    <row r="272" spans="1:4" ht="14.25" customHeight="1">
      <c r="A272" s="17" t="s">
        <v>663</v>
      </c>
      <c r="B272" s="37">
        <f t="shared" si="8"/>
        <v>72.66</v>
      </c>
      <c r="C272" s="1" t="s">
        <v>578</v>
      </c>
      <c r="D272" s="29">
        <f>5</f>
        <v>5</v>
      </c>
    </row>
    <row r="273" spans="1:18" ht="14.25" customHeight="1">
      <c r="A273" s="17" t="s">
        <v>664</v>
      </c>
      <c r="B273" s="37">
        <f t="shared" si="8"/>
        <v>72.66</v>
      </c>
      <c r="C273" s="19" t="s">
        <v>1461</v>
      </c>
      <c r="D273" s="29">
        <f>5</f>
        <v>5</v>
      </c>
    </row>
    <row r="274" spans="1:18" ht="14.25" customHeight="1">
      <c r="A274" s="17" t="s">
        <v>665</v>
      </c>
      <c r="B274" s="37">
        <f t="shared" si="8"/>
        <v>72.66</v>
      </c>
      <c r="C274" s="1" t="s">
        <v>2178</v>
      </c>
      <c r="D274" s="29">
        <f>5</f>
        <v>5</v>
      </c>
      <c r="R274" s="4"/>
    </row>
    <row r="275" spans="1:18" ht="14.25" customHeight="1">
      <c r="A275" s="17" t="s">
        <v>666</v>
      </c>
      <c r="B275" s="37">
        <f t="shared" si="8"/>
        <v>72.66</v>
      </c>
      <c r="C275" s="1" t="s">
        <v>2179</v>
      </c>
      <c r="D275" s="29">
        <f>5</f>
        <v>5</v>
      </c>
    </row>
    <row r="276" spans="1:18" ht="14.25" customHeight="1">
      <c r="A276" s="17" t="s">
        <v>667</v>
      </c>
      <c r="B276" s="37">
        <f t="shared" si="8"/>
        <v>72.66</v>
      </c>
      <c r="C276" s="1" t="s">
        <v>2180</v>
      </c>
      <c r="D276" s="29">
        <f>5</f>
        <v>5</v>
      </c>
    </row>
    <row r="277" spans="1:18" ht="14.25" customHeight="1">
      <c r="A277" s="17" t="s">
        <v>668</v>
      </c>
      <c r="B277" s="37">
        <f t="shared" si="8"/>
        <v>72.66</v>
      </c>
      <c r="C277" s="1" t="s">
        <v>2181</v>
      </c>
      <c r="D277" s="29">
        <f>5</f>
        <v>5</v>
      </c>
    </row>
    <row r="278" spans="1:18" ht="14.25" customHeight="1">
      <c r="A278" s="17" t="s">
        <v>669</v>
      </c>
      <c r="B278" s="37">
        <f t="shared" si="8"/>
        <v>72.66</v>
      </c>
      <c r="C278" s="1" t="s">
        <v>579</v>
      </c>
      <c r="D278" s="29">
        <f>5</f>
        <v>5</v>
      </c>
    </row>
    <row r="279" spans="1:18" ht="14.25" customHeight="1">
      <c r="A279" s="17" t="s">
        <v>670</v>
      </c>
      <c r="B279" s="37">
        <f t="shared" si="8"/>
        <v>72.66</v>
      </c>
      <c r="C279" s="19" t="s">
        <v>1467</v>
      </c>
      <c r="D279" s="29">
        <f>5</f>
        <v>5</v>
      </c>
    </row>
    <row r="280" spans="1:18" ht="14.25" customHeight="1">
      <c r="A280" s="16" t="s">
        <v>1195</v>
      </c>
      <c r="B280" s="3">
        <v>13</v>
      </c>
      <c r="C280" s="1" t="s">
        <v>2182</v>
      </c>
      <c r="D280" s="29">
        <v>3</v>
      </c>
      <c r="R280" s="4"/>
    </row>
    <row r="281" spans="1:18" ht="14.25" customHeight="1">
      <c r="A281" s="16" t="s">
        <v>1196</v>
      </c>
      <c r="B281" s="3">
        <v>13</v>
      </c>
      <c r="C281" s="1" t="s">
        <v>2183</v>
      </c>
      <c r="D281" s="29">
        <v>3</v>
      </c>
    </row>
    <row r="282" spans="1:18" ht="14.25" customHeight="1">
      <c r="A282" s="16" t="s">
        <v>1197</v>
      </c>
      <c r="B282" s="3">
        <v>13</v>
      </c>
      <c r="C282" s="1" t="s">
        <v>2184</v>
      </c>
      <c r="D282" s="29">
        <v>3</v>
      </c>
    </row>
    <row r="283" spans="1:18" ht="14.25" customHeight="1">
      <c r="A283" s="16" t="s">
        <v>1198</v>
      </c>
      <c r="B283" s="3">
        <v>13</v>
      </c>
      <c r="C283" s="1" t="s">
        <v>2185</v>
      </c>
      <c r="D283" s="29">
        <v>3</v>
      </c>
    </row>
    <row r="284" spans="1:18" ht="14.25" customHeight="1">
      <c r="A284" s="16" t="s">
        <v>1199</v>
      </c>
      <c r="B284" s="3">
        <v>13</v>
      </c>
      <c r="C284" s="1" t="s">
        <v>2186</v>
      </c>
      <c r="D284" s="29">
        <v>3</v>
      </c>
    </row>
    <row r="285" spans="1:18" ht="14.25" customHeight="1">
      <c r="A285" s="16" t="s">
        <v>1200</v>
      </c>
      <c r="B285" s="3">
        <v>13</v>
      </c>
      <c r="C285" s="1" t="s">
        <v>2187</v>
      </c>
      <c r="D285" s="29">
        <v>3</v>
      </c>
    </row>
    <row r="286" spans="1:18" ht="14.25" customHeight="1">
      <c r="A286" s="16" t="s">
        <v>1201</v>
      </c>
      <c r="B286" s="3">
        <v>13</v>
      </c>
      <c r="C286" s="1" t="s">
        <v>2188</v>
      </c>
      <c r="D286" s="29">
        <v>3</v>
      </c>
    </row>
    <row r="287" spans="1:18" ht="14.25" customHeight="1">
      <c r="A287" s="16" t="s">
        <v>1202</v>
      </c>
      <c r="B287" s="3">
        <v>13</v>
      </c>
      <c r="C287" s="1" t="s">
        <v>2189</v>
      </c>
      <c r="D287" s="29">
        <v>3</v>
      </c>
    </row>
    <row r="288" spans="1:18" ht="14.25" customHeight="1">
      <c r="A288" s="16" t="s">
        <v>1203</v>
      </c>
      <c r="B288" s="3">
        <v>13</v>
      </c>
      <c r="C288" s="1" t="s">
        <v>2190</v>
      </c>
      <c r="D288" s="29">
        <v>3</v>
      </c>
    </row>
    <row r="289" spans="1:18" ht="14.25" customHeight="1">
      <c r="A289" s="16" t="s">
        <v>1204</v>
      </c>
      <c r="B289" s="3">
        <v>13</v>
      </c>
      <c r="C289" s="1" t="s">
        <v>2191</v>
      </c>
      <c r="D289" s="29">
        <v>3</v>
      </c>
    </row>
    <row r="290" spans="1:18" ht="14.25" customHeight="1">
      <c r="A290" s="16" t="s">
        <v>1205</v>
      </c>
      <c r="B290" s="3">
        <v>13</v>
      </c>
      <c r="C290" s="19" t="s">
        <v>2192</v>
      </c>
      <c r="D290" s="29">
        <v>3</v>
      </c>
    </row>
    <row r="291" spans="1:18" ht="14.25" customHeight="1">
      <c r="A291" s="16" t="s">
        <v>1206</v>
      </c>
      <c r="B291" s="3">
        <v>13</v>
      </c>
      <c r="C291" s="1" t="s">
        <v>2193</v>
      </c>
      <c r="D291" s="29">
        <v>3</v>
      </c>
    </row>
    <row r="292" spans="1:18" ht="14.25" customHeight="1">
      <c r="A292" s="16" t="s">
        <v>1207</v>
      </c>
      <c r="B292" s="3">
        <v>13</v>
      </c>
      <c r="C292" s="1" t="s">
        <v>2194</v>
      </c>
      <c r="D292" s="29">
        <v>3</v>
      </c>
    </row>
    <row r="293" spans="1:18" ht="14.25" customHeight="1">
      <c r="A293" s="16" t="s">
        <v>1208</v>
      </c>
      <c r="B293" s="3">
        <v>13</v>
      </c>
      <c r="C293" s="1" t="s">
        <v>2195</v>
      </c>
      <c r="D293" s="29">
        <v>3</v>
      </c>
    </row>
    <row r="294" spans="1:18" ht="14.25" customHeight="1">
      <c r="A294" s="16" t="s">
        <v>1209</v>
      </c>
      <c r="B294" s="3">
        <v>13</v>
      </c>
      <c r="C294" s="1" t="s">
        <v>2196</v>
      </c>
      <c r="D294" s="29">
        <v>3</v>
      </c>
    </row>
    <row r="295" spans="1:18" ht="14.25" customHeight="1">
      <c r="A295" s="16" t="s">
        <v>1210</v>
      </c>
      <c r="B295" s="3">
        <v>13</v>
      </c>
      <c r="C295" s="1" t="s">
        <v>2197</v>
      </c>
      <c r="D295" s="29">
        <v>3</v>
      </c>
    </row>
    <row r="296" spans="1:18" ht="14.25" customHeight="1">
      <c r="A296" s="16" t="s">
        <v>1211</v>
      </c>
      <c r="B296" s="3">
        <v>13</v>
      </c>
      <c r="C296" s="1" t="s">
        <v>2198</v>
      </c>
      <c r="D296" s="29">
        <v>3</v>
      </c>
      <c r="R296" s="4"/>
    </row>
    <row r="297" spans="1:18" ht="14.25" customHeight="1">
      <c r="A297" s="16" t="s">
        <v>1212</v>
      </c>
      <c r="B297" s="3">
        <v>13</v>
      </c>
      <c r="C297" s="1" t="s">
        <v>2199</v>
      </c>
      <c r="D297" s="29">
        <v>3</v>
      </c>
    </row>
    <row r="298" spans="1:18" ht="14.25" customHeight="1">
      <c r="A298" s="16" t="s">
        <v>1213</v>
      </c>
      <c r="B298" s="3">
        <v>13</v>
      </c>
      <c r="C298" s="1" t="s">
        <v>2200</v>
      </c>
      <c r="D298" s="29">
        <v>3</v>
      </c>
    </row>
    <row r="299" spans="1:18" s="4" customFormat="1" ht="14.25" customHeight="1">
      <c r="A299" s="16" t="s">
        <v>1214</v>
      </c>
      <c r="B299" s="3">
        <v>13</v>
      </c>
      <c r="C299" s="1" t="s">
        <v>2201</v>
      </c>
      <c r="D299" s="29">
        <v>3</v>
      </c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</row>
    <row r="300" spans="1:18" ht="14.25" customHeight="1">
      <c r="A300" s="16" t="s">
        <v>1215</v>
      </c>
      <c r="B300" s="3">
        <v>13</v>
      </c>
      <c r="C300" s="1" t="s">
        <v>2202</v>
      </c>
      <c r="D300" s="29">
        <v>3</v>
      </c>
    </row>
    <row r="301" spans="1:18" ht="14.25" customHeight="1">
      <c r="A301" s="16" t="s">
        <v>1216</v>
      </c>
      <c r="B301" s="3">
        <v>13</v>
      </c>
      <c r="C301" s="1" t="s">
        <v>2203</v>
      </c>
      <c r="D301" s="29">
        <v>3</v>
      </c>
      <c r="R301" s="4"/>
    </row>
    <row r="302" spans="1:18" ht="14.25" customHeight="1">
      <c r="A302" s="17" t="s">
        <v>671</v>
      </c>
      <c r="B302" s="37">
        <f t="shared" ref="B302:B320" si="9">305.7/10</f>
        <v>30.57</v>
      </c>
      <c r="C302" s="1" t="s">
        <v>90</v>
      </c>
      <c r="D302" s="29">
        <v>10</v>
      </c>
    </row>
    <row r="303" spans="1:18" ht="14.25" customHeight="1">
      <c r="A303" s="17" t="s">
        <v>672</v>
      </c>
      <c r="B303" s="37">
        <f t="shared" si="9"/>
        <v>30.57</v>
      </c>
      <c r="C303" s="1" t="s">
        <v>91</v>
      </c>
      <c r="D303" s="29">
        <v>10</v>
      </c>
    </row>
    <row r="304" spans="1:18" ht="14.25" customHeight="1">
      <c r="A304" s="17" t="s">
        <v>673</v>
      </c>
      <c r="B304" s="37">
        <f t="shared" si="9"/>
        <v>30.57</v>
      </c>
      <c r="C304" s="1" t="s">
        <v>102</v>
      </c>
      <c r="D304" s="29">
        <v>10</v>
      </c>
    </row>
    <row r="305" spans="1:18" s="4" customFormat="1" ht="14.25" customHeight="1">
      <c r="A305" s="17" t="s">
        <v>674</v>
      </c>
      <c r="B305" s="37">
        <f t="shared" si="9"/>
        <v>30.57</v>
      </c>
      <c r="C305" s="1" t="s">
        <v>95</v>
      </c>
      <c r="D305" s="29">
        <v>10</v>
      </c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</row>
    <row r="306" spans="1:18" ht="14.25" customHeight="1">
      <c r="A306" s="17" t="s">
        <v>675</v>
      </c>
      <c r="B306" s="37">
        <f t="shared" si="9"/>
        <v>30.57</v>
      </c>
      <c r="C306" s="1" t="s">
        <v>98</v>
      </c>
      <c r="D306" s="29">
        <v>10</v>
      </c>
    </row>
    <row r="307" spans="1:18" ht="14.25" customHeight="1">
      <c r="A307" s="17" t="s">
        <v>676</v>
      </c>
      <c r="B307" s="37">
        <f t="shared" si="9"/>
        <v>30.57</v>
      </c>
      <c r="C307" s="1" t="s">
        <v>100</v>
      </c>
      <c r="D307" s="29">
        <v>5</v>
      </c>
    </row>
    <row r="308" spans="1:18" ht="14.25" customHeight="1">
      <c r="A308" s="17" t="s">
        <v>677</v>
      </c>
      <c r="B308" s="37">
        <f t="shared" si="9"/>
        <v>30.57</v>
      </c>
      <c r="C308" s="1" t="s">
        <v>97</v>
      </c>
      <c r="D308" s="29">
        <v>10</v>
      </c>
      <c r="R308" s="4"/>
    </row>
    <row r="309" spans="1:18" ht="14.25" customHeight="1">
      <c r="A309" s="17" t="s">
        <v>678</v>
      </c>
      <c r="B309" s="37">
        <f t="shared" si="9"/>
        <v>30.57</v>
      </c>
      <c r="C309" s="1" t="s">
        <v>104</v>
      </c>
      <c r="D309" s="29">
        <v>10</v>
      </c>
    </row>
    <row r="310" spans="1:18" ht="14.25" customHeight="1">
      <c r="A310" s="17" t="s">
        <v>679</v>
      </c>
      <c r="B310" s="37">
        <f t="shared" si="9"/>
        <v>30.57</v>
      </c>
      <c r="C310" s="1" t="s">
        <v>99</v>
      </c>
      <c r="D310" s="29">
        <v>10</v>
      </c>
    </row>
    <row r="311" spans="1:18" ht="14.25" customHeight="1">
      <c r="A311" s="17" t="s">
        <v>680</v>
      </c>
      <c r="B311" s="37">
        <f t="shared" si="9"/>
        <v>30.57</v>
      </c>
      <c r="C311" s="1" t="s">
        <v>106</v>
      </c>
      <c r="D311" s="29">
        <v>5</v>
      </c>
    </row>
    <row r="312" spans="1:18" ht="14.25" customHeight="1">
      <c r="A312" s="17" t="s">
        <v>681</v>
      </c>
      <c r="B312" s="37">
        <f t="shared" si="9"/>
        <v>30.57</v>
      </c>
      <c r="C312" s="1" t="s">
        <v>179</v>
      </c>
      <c r="D312" s="29">
        <v>5</v>
      </c>
    </row>
    <row r="313" spans="1:18" ht="14.25" customHeight="1">
      <c r="A313" s="17" t="s">
        <v>682</v>
      </c>
      <c r="B313" s="37">
        <f t="shared" si="9"/>
        <v>30.57</v>
      </c>
      <c r="C313" s="1" t="s">
        <v>101</v>
      </c>
      <c r="D313" s="29">
        <v>3</v>
      </c>
    </row>
    <row r="314" spans="1:18" ht="14.25" customHeight="1">
      <c r="A314" s="17" t="s">
        <v>683</v>
      </c>
      <c r="B314" s="37">
        <f t="shared" si="9"/>
        <v>30.57</v>
      </c>
      <c r="C314" s="1" t="s">
        <v>105</v>
      </c>
      <c r="D314" s="29">
        <v>3</v>
      </c>
    </row>
    <row r="315" spans="1:18" ht="14.25" customHeight="1">
      <c r="A315" s="17" t="s">
        <v>684</v>
      </c>
      <c r="B315" s="37">
        <f t="shared" si="9"/>
        <v>30.57</v>
      </c>
      <c r="C315" s="1" t="s">
        <v>94</v>
      </c>
      <c r="D315" s="29">
        <v>3</v>
      </c>
    </row>
    <row r="316" spans="1:18" ht="14.25" customHeight="1">
      <c r="A316" s="17" t="s">
        <v>685</v>
      </c>
      <c r="B316" s="37">
        <f t="shared" si="9"/>
        <v>30.57</v>
      </c>
      <c r="C316" s="1" t="s">
        <v>103</v>
      </c>
      <c r="D316" s="29">
        <v>3</v>
      </c>
    </row>
    <row r="317" spans="1:18" ht="14.25" customHeight="1">
      <c r="A317" s="17" t="s">
        <v>686</v>
      </c>
      <c r="B317" s="37">
        <f t="shared" si="9"/>
        <v>30.57</v>
      </c>
      <c r="C317" s="1" t="s">
        <v>96</v>
      </c>
      <c r="D317" s="29">
        <v>5</v>
      </c>
    </row>
    <row r="318" spans="1:18" ht="14.25" customHeight="1">
      <c r="A318" s="17" t="s">
        <v>687</v>
      </c>
      <c r="B318" s="37">
        <f t="shared" si="9"/>
        <v>30.57</v>
      </c>
      <c r="C318" s="1" t="s">
        <v>92</v>
      </c>
      <c r="D318" s="29">
        <v>5</v>
      </c>
    </row>
    <row r="319" spans="1:18" ht="14.25" customHeight="1">
      <c r="A319" s="17" t="s">
        <v>688</v>
      </c>
      <c r="B319" s="37">
        <f t="shared" si="9"/>
        <v>30.57</v>
      </c>
      <c r="C319" s="1" t="s">
        <v>93</v>
      </c>
      <c r="D319" s="29">
        <v>5</v>
      </c>
    </row>
    <row r="320" spans="1:18" ht="14.25" customHeight="1">
      <c r="A320" s="17" t="s">
        <v>689</v>
      </c>
      <c r="B320" s="37">
        <f t="shared" si="9"/>
        <v>30.57</v>
      </c>
      <c r="C320" s="1" t="s">
        <v>1300</v>
      </c>
      <c r="D320" s="29">
        <v>5</v>
      </c>
    </row>
    <row r="321" spans="1:18" s="4" customFormat="1" ht="14.25" customHeight="1">
      <c r="A321" s="16" t="s">
        <v>761</v>
      </c>
      <c r="B321" s="3">
        <v>10</v>
      </c>
      <c r="C321" s="1" t="s">
        <v>149</v>
      </c>
      <c r="D321" s="29">
        <v>3</v>
      </c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</row>
    <row r="322" spans="1:18" ht="14.25" customHeight="1">
      <c r="A322" s="16" t="s">
        <v>762</v>
      </c>
      <c r="B322" s="3">
        <v>10</v>
      </c>
      <c r="C322" s="1" t="s">
        <v>152</v>
      </c>
      <c r="D322" s="29">
        <v>3</v>
      </c>
    </row>
    <row r="323" spans="1:18" ht="14.25" customHeight="1">
      <c r="A323" s="16" t="s">
        <v>763</v>
      </c>
      <c r="B323" s="3">
        <v>10</v>
      </c>
      <c r="C323" s="1" t="s">
        <v>151</v>
      </c>
      <c r="D323" s="29">
        <v>3</v>
      </c>
    </row>
    <row r="324" spans="1:18" ht="14.25" customHeight="1">
      <c r="A324" s="16" t="s">
        <v>764</v>
      </c>
      <c r="B324" s="3">
        <v>10</v>
      </c>
      <c r="C324" s="1" t="s">
        <v>150</v>
      </c>
      <c r="D324" s="29">
        <v>3</v>
      </c>
    </row>
    <row r="325" spans="1:18" ht="14.25" customHeight="1">
      <c r="A325" s="16" t="s">
        <v>765</v>
      </c>
      <c r="B325" s="3">
        <v>10</v>
      </c>
      <c r="C325" s="1" t="s">
        <v>2204</v>
      </c>
      <c r="D325" s="29">
        <v>3</v>
      </c>
    </row>
    <row r="326" spans="1:18" s="4" customFormat="1" ht="14.25" customHeight="1">
      <c r="A326" s="16" t="s">
        <v>766</v>
      </c>
      <c r="B326" s="3">
        <v>10</v>
      </c>
      <c r="C326" s="19" t="s">
        <v>1453</v>
      </c>
      <c r="D326" s="29">
        <v>3</v>
      </c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</row>
    <row r="327" spans="1:18" ht="14.25" customHeight="1">
      <c r="A327" s="16" t="s">
        <v>767</v>
      </c>
      <c r="B327" s="3">
        <v>10</v>
      </c>
      <c r="C327" s="19" t="s">
        <v>1451</v>
      </c>
      <c r="D327" s="29">
        <v>3</v>
      </c>
    </row>
    <row r="328" spans="1:18" ht="14.25" customHeight="1">
      <c r="A328" s="16" t="s">
        <v>768</v>
      </c>
      <c r="B328" s="3">
        <v>10</v>
      </c>
      <c r="C328" s="19" t="s">
        <v>1449</v>
      </c>
      <c r="D328" s="29">
        <v>3</v>
      </c>
    </row>
    <row r="329" spans="1:18" ht="14.25" customHeight="1">
      <c r="A329" s="16" t="s">
        <v>769</v>
      </c>
      <c r="B329" s="3">
        <v>22</v>
      </c>
      <c r="C329" s="1" t="s">
        <v>153</v>
      </c>
      <c r="D329" s="29">
        <v>3</v>
      </c>
      <c r="R329" s="4"/>
    </row>
    <row r="330" spans="1:18" ht="14.25" customHeight="1">
      <c r="A330" s="16" t="s">
        <v>770</v>
      </c>
      <c r="B330" s="3">
        <v>22</v>
      </c>
      <c r="C330" s="1" t="s">
        <v>154</v>
      </c>
      <c r="D330" s="29">
        <v>3</v>
      </c>
    </row>
    <row r="331" spans="1:18" ht="14.25" customHeight="1">
      <c r="A331" s="16" t="s">
        <v>771</v>
      </c>
      <c r="B331" s="3">
        <v>22</v>
      </c>
      <c r="C331" s="19" t="s">
        <v>1454</v>
      </c>
      <c r="D331" s="29">
        <v>3</v>
      </c>
    </row>
    <row r="332" spans="1:18" ht="14.25" customHeight="1">
      <c r="A332" s="16" t="s">
        <v>772</v>
      </c>
      <c r="B332" s="3">
        <v>22</v>
      </c>
      <c r="C332" s="1" t="s">
        <v>155</v>
      </c>
      <c r="D332" s="29">
        <v>3</v>
      </c>
    </row>
    <row r="333" spans="1:18" s="4" customFormat="1" ht="14.25" customHeight="1">
      <c r="A333" s="16" t="s">
        <v>773</v>
      </c>
      <c r="B333" s="3">
        <v>22</v>
      </c>
      <c r="C333" s="1" t="s">
        <v>2205</v>
      </c>
      <c r="D333" s="29">
        <v>3</v>
      </c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</row>
    <row r="334" spans="1:18" ht="14.25" customHeight="1">
      <c r="A334" s="16" t="s">
        <v>774</v>
      </c>
      <c r="B334" s="3">
        <v>22</v>
      </c>
      <c r="C334" s="19" t="s">
        <v>1450</v>
      </c>
      <c r="D334" s="29">
        <v>3</v>
      </c>
    </row>
    <row r="335" spans="1:18" ht="14.25" customHeight="1">
      <c r="A335" s="16" t="s">
        <v>775</v>
      </c>
      <c r="B335" s="3">
        <v>22</v>
      </c>
      <c r="C335" s="19" t="s">
        <v>1452</v>
      </c>
      <c r="D335" s="29">
        <v>3</v>
      </c>
    </row>
    <row r="336" spans="1:18" ht="14.25" customHeight="1">
      <c r="A336" s="16" t="s">
        <v>811</v>
      </c>
      <c r="B336" s="37">
        <f>11.6/3</f>
        <v>3.8666666666666667</v>
      </c>
      <c r="C336" s="1" t="s">
        <v>267</v>
      </c>
      <c r="D336" s="29">
        <v>3</v>
      </c>
    </row>
    <row r="337" spans="1:18" ht="14.25" customHeight="1">
      <c r="A337" s="16" t="s">
        <v>812</v>
      </c>
      <c r="B337" s="37">
        <f>34.4/3</f>
        <v>11.466666666666667</v>
      </c>
      <c r="C337" s="1" t="s">
        <v>268</v>
      </c>
      <c r="D337" s="29">
        <v>3</v>
      </c>
    </row>
    <row r="338" spans="1:18" ht="14.25" customHeight="1">
      <c r="A338" s="16" t="s">
        <v>813</v>
      </c>
      <c r="B338" s="37">
        <f>99.7/3</f>
        <v>33.233333333333334</v>
      </c>
      <c r="C338" s="1" t="s">
        <v>269</v>
      </c>
      <c r="D338" s="29">
        <v>3</v>
      </c>
    </row>
    <row r="339" spans="1:18" ht="14.25" customHeight="1">
      <c r="A339" s="16" t="s">
        <v>814</v>
      </c>
      <c r="B339" s="37">
        <f>162.1/3</f>
        <v>54.033333333333331</v>
      </c>
      <c r="C339" s="1" t="s">
        <v>270</v>
      </c>
      <c r="D339" s="29">
        <v>3</v>
      </c>
      <c r="R339" s="4"/>
    </row>
    <row r="340" spans="1:18" ht="14.25" customHeight="1">
      <c r="A340" s="16" t="s">
        <v>815</v>
      </c>
      <c r="B340" s="37">
        <f>201.8/3</f>
        <v>67.266666666666666</v>
      </c>
      <c r="C340" s="1" t="s">
        <v>271</v>
      </c>
      <c r="D340" s="29">
        <v>3</v>
      </c>
    </row>
    <row r="341" spans="1:18" ht="14.25" customHeight="1">
      <c r="A341" s="16" t="s">
        <v>816</v>
      </c>
      <c r="B341" s="37">
        <f>322/3</f>
        <v>107.33333333333333</v>
      </c>
      <c r="C341" s="1" t="s">
        <v>272</v>
      </c>
      <c r="D341" s="29">
        <v>3</v>
      </c>
    </row>
    <row r="342" spans="1:18" ht="14.25" customHeight="1">
      <c r="A342" s="16" t="s">
        <v>817</v>
      </c>
      <c r="B342" s="37">
        <f>405.5/3</f>
        <v>135.16666666666666</v>
      </c>
      <c r="C342" s="1" t="s">
        <v>266</v>
      </c>
      <c r="D342" s="29">
        <v>3</v>
      </c>
    </row>
    <row r="343" spans="1:18" ht="14.25" customHeight="1">
      <c r="A343" s="16" t="s">
        <v>818</v>
      </c>
      <c r="B343" s="37">
        <f>19.4/3</f>
        <v>6.4666666666666659</v>
      </c>
      <c r="C343" s="1" t="s">
        <v>166</v>
      </c>
      <c r="D343" s="29">
        <v>3</v>
      </c>
    </row>
    <row r="344" spans="1:18" ht="14.25" customHeight="1">
      <c r="A344" s="16" t="s">
        <v>819</v>
      </c>
      <c r="B344" s="37">
        <f>62/3</f>
        <v>20.666666666666668</v>
      </c>
      <c r="C344" s="1" t="s">
        <v>167</v>
      </c>
      <c r="D344" s="29">
        <v>3</v>
      </c>
    </row>
    <row r="345" spans="1:18" ht="14.25" customHeight="1">
      <c r="A345" s="16" t="s">
        <v>820</v>
      </c>
      <c r="B345" s="37">
        <f>123.1/3</f>
        <v>41.033333333333331</v>
      </c>
      <c r="C345" s="1" t="s">
        <v>168</v>
      </c>
      <c r="D345" s="29">
        <v>3</v>
      </c>
    </row>
    <row r="346" spans="1:18" ht="14.25" customHeight="1">
      <c r="A346" s="16" t="s">
        <v>821</v>
      </c>
      <c r="B346" s="37">
        <f>205.4/3</f>
        <v>68.466666666666669</v>
      </c>
      <c r="C346" s="1" t="s">
        <v>169</v>
      </c>
      <c r="D346" s="29">
        <v>3</v>
      </c>
    </row>
    <row r="347" spans="1:18" ht="14.25" customHeight="1">
      <c r="A347" s="16" t="s">
        <v>822</v>
      </c>
      <c r="B347" s="37">
        <f>323.4/3</f>
        <v>107.8</v>
      </c>
      <c r="C347" s="1" t="s">
        <v>170</v>
      </c>
      <c r="D347" s="29">
        <v>3</v>
      </c>
    </row>
    <row r="348" spans="1:18" ht="14.25" customHeight="1">
      <c r="A348" s="16" t="s">
        <v>823</v>
      </c>
      <c r="B348" s="3">
        <v>49.6</v>
      </c>
      <c r="C348" s="1" t="s">
        <v>273</v>
      </c>
      <c r="D348" s="29">
        <v>5</v>
      </c>
    </row>
    <row r="349" spans="1:18" ht="14.25" customHeight="1">
      <c r="A349" s="16" t="s">
        <v>824</v>
      </c>
      <c r="B349" s="3">
        <v>114.9</v>
      </c>
      <c r="C349" s="1" t="s">
        <v>274</v>
      </c>
      <c r="D349" s="29">
        <v>3</v>
      </c>
    </row>
    <row r="350" spans="1:18" ht="14.25" customHeight="1">
      <c r="A350" s="16" t="s">
        <v>825</v>
      </c>
      <c r="B350" s="3">
        <v>86.2</v>
      </c>
      <c r="C350" s="1" t="s">
        <v>275</v>
      </c>
      <c r="D350" s="29">
        <v>3</v>
      </c>
    </row>
    <row r="351" spans="1:18" ht="14.25" customHeight="1">
      <c r="A351" s="16" t="s">
        <v>826</v>
      </c>
      <c r="B351" s="3">
        <v>121.4</v>
      </c>
      <c r="C351" s="1" t="s">
        <v>276</v>
      </c>
      <c r="D351" s="29">
        <v>3</v>
      </c>
    </row>
    <row r="352" spans="1:18" ht="14.25" customHeight="1">
      <c r="A352" s="16" t="s">
        <v>827</v>
      </c>
      <c r="B352" s="3">
        <v>169.4</v>
      </c>
      <c r="C352" s="1" t="s">
        <v>277</v>
      </c>
      <c r="D352" s="29">
        <v>3</v>
      </c>
      <c r="R352" s="4"/>
    </row>
    <row r="353" spans="1:18" ht="14.25" customHeight="1">
      <c r="A353" s="16" t="s">
        <v>828</v>
      </c>
      <c r="B353" s="3">
        <v>169.4</v>
      </c>
      <c r="C353" s="1" t="s">
        <v>278</v>
      </c>
      <c r="D353" s="29">
        <v>3</v>
      </c>
    </row>
    <row r="354" spans="1:18" s="4" customFormat="1" ht="14.25" customHeight="1">
      <c r="A354" s="16" t="s">
        <v>829</v>
      </c>
      <c r="B354" s="3">
        <v>162.19999999999999</v>
      </c>
      <c r="C354" s="1" t="s">
        <v>279</v>
      </c>
      <c r="D354" s="29">
        <v>3</v>
      </c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</row>
    <row r="355" spans="1:18" ht="14.25" customHeight="1">
      <c r="A355" s="16" t="s">
        <v>830</v>
      </c>
      <c r="B355" s="3">
        <v>70</v>
      </c>
      <c r="C355" s="1" t="s">
        <v>190</v>
      </c>
      <c r="D355" s="29">
        <v>5</v>
      </c>
    </row>
    <row r="356" spans="1:18" ht="14.25" customHeight="1">
      <c r="A356" s="16" t="s">
        <v>831</v>
      </c>
      <c r="B356" s="3">
        <v>70</v>
      </c>
      <c r="C356" s="1" t="s">
        <v>191</v>
      </c>
      <c r="D356" s="29">
        <v>5</v>
      </c>
    </row>
    <row r="357" spans="1:18" ht="14.25" customHeight="1">
      <c r="A357" s="16" t="s">
        <v>832</v>
      </c>
      <c r="B357" s="3">
        <v>70</v>
      </c>
      <c r="C357" s="1" t="s">
        <v>192</v>
      </c>
      <c r="D357" s="29">
        <v>5</v>
      </c>
      <c r="R357" s="4"/>
    </row>
    <row r="358" spans="1:18" ht="14.25" customHeight="1">
      <c r="A358" s="16" t="s">
        <v>833</v>
      </c>
      <c r="B358" s="3">
        <v>8.6999999999999993</v>
      </c>
      <c r="C358" s="1" t="s">
        <v>280</v>
      </c>
      <c r="D358" s="29">
        <v>10</v>
      </c>
    </row>
    <row r="359" spans="1:18" ht="14.25" customHeight="1">
      <c r="A359" s="16" t="s">
        <v>1191</v>
      </c>
      <c r="B359" s="3">
        <v>6.7</v>
      </c>
      <c r="C359" s="1" t="s">
        <v>549</v>
      </c>
      <c r="D359" s="29">
        <f>3*8</f>
        <v>24</v>
      </c>
    </row>
    <row r="360" spans="1:18" ht="14.25" customHeight="1">
      <c r="A360" s="16" t="s">
        <v>1192</v>
      </c>
      <c r="B360" s="3">
        <v>6.8</v>
      </c>
      <c r="C360" s="1" t="s">
        <v>550</v>
      </c>
      <c r="D360" s="29">
        <f>3*8</f>
        <v>24</v>
      </c>
    </row>
    <row r="361" spans="1:18" ht="14.25" customHeight="1">
      <c r="A361" s="16" t="s">
        <v>1193</v>
      </c>
      <c r="B361" s="3">
        <v>11.8</v>
      </c>
      <c r="C361" s="1" t="s">
        <v>551</v>
      </c>
      <c r="D361" s="29">
        <f>3*8</f>
        <v>24</v>
      </c>
    </row>
    <row r="362" spans="1:18" ht="14.25" customHeight="1">
      <c r="A362" s="16" t="s">
        <v>1194</v>
      </c>
      <c r="B362" s="3">
        <v>11.2</v>
      </c>
      <c r="C362" s="1" t="s">
        <v>552</v>
      </c>
      <c r="D362" s="29">
        <f>3*8</f>
        <v>24</v>
      </c>
    </row>
    <row r="363" spans="1:18" s="4" customFormat="1" ht="14.25" customHeight="1">
      <c r="A363" s="16" t="s">
        <v>1306</v>
      </c>
      <c r="B363" s="3">
        <v>13.3</v>
      </c>
      <c r="C363" s="1" t="s">
        <v>1307</v>
      </c>
      <c r="D363" s="29">
        <v>4</v>
      </c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</row>
    <row r="364" spans="1:18" ht="14.25" customHeight="1">
      <c r="A364" s="16" t="s">
        <v>916</v>
      </c>
      <c r="B364" s="37">
        <f>503/25</f>
        <v>20.12</v>
      </c>
      <c r="C364" s="1" t="s">
        <v>2386</v>
      </c>
      <c r="D364" s="29">
        <v>25</v>
      </c>
    </row>
    <row r="365" spans="1:18" ht="14.25" customHeight="1">
      <c r="A365" s="16" t="s">
        <v>917</v>
      </c>
      <c r="B365" s="37">
        <f>593/25</f>
        <v>23.72</v>
      </c>
      <c r="C365" s="1" t="s">
        <v>2387</v>
      </c>
      <c r="D365" s="29">
        <v>25</v>
      </c>
    </row>
    <row r="366" spans="1:18" ht="14.25" customHeight="1">
      <c r="A366" s="16" t="s">
        <v>918</v>
      </c>
      <c r="B366" s="37">
        <f>732/25</f>
        <v>29.28</v>
      </c>
      <c r="C366" s="1" t="s">
        <v>2388</v>
      </c>
      <c r="D366" s="29">
        <v>25</v>
      </c>
    </row>
    <row r="367" spans="1:18" ht="14.25" customHeight="1">
      <c r="A367" s="16" t="s">
        <v>919</v>
      </c>
      <c r="B367" s="37">
        <f>503/25</f>
        <v>20.12</v>
      </c>
      <c r="C367" s="1" t="s">
        <v>2389</v>
      </c>
      <c r="D367" s="29">
        <v>25</v>
      </c>
    </row>
    <row r="368" spans="1:18" ht="14.25" customHeight="1">
      <c r="A368" s="16" t="s">
        <v>920</v>
      </c>
      <c r="B368" s="37">
        <f>593/25</f>
        <v>23.72</v>
      </c>
      <c r="C368" s="1" t="s">
        <v>2390</v>
      </c>
      <c r="D368" s="29">
        <v>25</v>
      </c>
    </row>
    <row r="369" spans="1:18" ht="14.25" customHeight="1">
      <c r="A369" s="16" t="s">
        <v>921</v>
      </c>
      <c r="B369" s="37">
        <f>732/25</f>
        <v>29.28</v>
      </c>
      <c r="C369" s="1" t="s">
        <v>2391</v>
      </c>
      <c r="D369" s="29">
        <v>25</v>
      </c>
    </row>
    <row r="370" spans="1:18" ht="14.25" customHeight="1">
      <c r="A370" s="16" t="s">
        <v>935</v>
      </c>
      <c r="B370" s="37">
        <f>9/30</f>
        <v>0.3</v>
      </c>
      <c r="C370" s="1" t="s">
        <v>2402</v>
      </c>
      <c r="D370" s="29">
        <v>3</v>
      </c>
    </row>
    <row r="371" spans="1:18" ht="14.25" customHeight="1">
      <c r="A371" s="16" t="s">
        <v>936</v>
      </c>
      <c r="B371" s="37">
        <f>9/30</f>
        <v>0.3</v>
      </c>
      <c r="C371" s="1" t="s">
        <v>2392</v>
      </c>
      <c r="D371" s="29">
        <v>3</v>
      </c>
    </row>
    <row r="372" spans="1:18" ht="14.25" customHeight="1">
      <c r="A372" s="16" t="s">
        <v>937</v>
      </c>
      <c r="B372" s="37">
        <f>10.9/20</f>
        <v>0.54500000000000004</v>
      </c>
      <c r="C372" s="1" t="s">
        <v>2393</v>
      </c>
      <c r="D372" s="29">
        <v>3</v>
      </c>
    </row>
    <row r="373" spans="1:18" ht="14.25" customHeight="1">
      <c r="A373" s="16" t="s">
        <v>938</v>
      </c>
      <c r="B373" s="37">
        <f>10.9/9</f>
        <v>1.2111111111111112</v>
      </c>
      <c r="C373" s="1" t="s">
        <v>2394</v>
      </c>
      <c r="D373" s="29">
        <v>3</v>
      </c>
    </row>
    <row r="374" spans="1:18" ht="14.25" customHeight="1">
      <c r="A374" s="16" t="s">
        <v>939</v>
      </c>
      <c r="B374" s="37">
        <f>12.6/4</f>
        <v>3.15</v>
      </c>
      <c r="C374" s="1" t="s">
        <v>2395</v>
      </c>
      <c r="D374" s="29">
        <v>3</v>
      </c>
    </row>
    <row r="375" spans="1:18" ht="14.25" customHeight="1">
      <c r="A375" s="16" t="s">
        <v>940</v>
      </c>
      <c r="B375" s="37">
        <f>10.9/20</f>
        <v>0.54500000000000004</v>
      </c>
      <c r="C375" s="1" t="s">
        <v>2401</v>
      </c>
      <c r="D375" s="29">
        <v>3</v>
      </c>
    </row>
    <row r="376" spans="1:18" s="4" customFormat="1" ht="14.25" customHeight="1">
      <c r="A376" s="16" t="s">
        <v>941</v>
      </c>
      <c r="B376" s="37">
        <f>10.9/9</f>
        <v>1.2111111111111112</v>
      </c>
      <c r="C376" s="1" t="s">
        <v>2396</v>
      </c>
      <c r="D376" s="29">
        <v>3</v>
      </c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</row>
    <row r="377" spans="1:18" ht="14.25" customHeight="1">
      <c r="A377" s="16" t="s">
        <v>942</v>
      </c>
      <c r="B377" s="37">
        <f>12.6/4</f>
        <v>3.15</v>
      </c>
      <c r="C377" s="1" t="s">
        <v>2397</v>
      </c>
      <c r="D377" s="29">
        <v>3</v>
      </c>
    </row>
    <row r="378" spans="1:18" ht="14.25" customHeight="1">
      <c r="A378" s="16" t="s">
        <v>943</v>
      </c>
      <c r="B378" s="37">
        <f>214/25</f>
        <v>8.56</v>
      </c>
      <c r="C378" s="1" t="s">
        <v>2398</v>
      </c>
      <c r="D378" s="29">
        <v>25</v>
      </c>
    </row>
    <row r="379" spans="1:18" ht="14.25" customHeight="1">
      <c r="A379" s="16" t="s">
        <v>944</v>
      </c>
      <c r="B379" s="37">
        <f>136.2+145</f>
        <v>281.2</v>
      </c>
      <c r="C379" s="1" t="s">
        <v>2399</v>
      </c>
      <c r="D379" s="29">
        <v>25</v>
      </c>
    </row>
    <row r="380" spans="1:18" ht="14.25" customHeight="1">
      <c r="A380" s="16" t="s">
        <v>945</v>
      </c>
      <c r="B380" s="3">
        <f>185+157</f>
        <v>342</v>
      </c>
      <c r="C380" s="1" t="s">
        <v>2400</v>
      </c>
      <c r="D380" s="29">
        <v>25</v>
      </c>
    </row>
    <row r="381" spans="1:18" s="4" customFormat="1" ht="14.25" customHeight="1">
      <c r="A381" s="16" t="s">
        <v>922</v>
      </c>
      <c r="B381" s="3">
        <v>10</v>
      </c>
      <c r="C381" s="1" t="s">
        <v>307</v>
      </c>
      <c r="D381" s="29">
        <v>3</v>
      </c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</row>
    <row r="382" spans="1:18" ht="14.25" customHeight="1">
      <c r="A382" s="16" t="s">
        <v>923</v>
      </c>
      <c r="B382" s="3">
        <v>10</v>
      </c>
      <c r="C382" s="1" t="s">
        <v>298</v>
      </c>
      <c r="D382" s="29">
        <v>3</v>
      </c>
    </row>
    <row r="383" spans="1:18" ht="14.25" customHeight="1">
      <c r="A383" s="16" t="s">
        <v>924</v>
      </c>
      <c r="B383" s="3">
        <v>10</v>
      </c>
      <c r="C383" s="1" t="s">
        <v>299</v>
      </c>
      <c r="D383" s="29">
        <v>3</v>
      </c>
    </row>
    <row r="384" spans="1:18" ht="14.25" customHeight="1">
      <c r="A384" s="16" t="s">
        <v>946</v>
      </c>
      <c r="B384" s="3">
        <v>10</v>
      </c>
      <c r="C384" s="1" t="s">
        <v>300</v>
      </c>
      <c r="D384" s="29">
        <v>3</v>
      </c>
    </row>
    <row r="385" spans="1:18" ht="14.25" customHeight="1">
      <c r="A385" s="16" t="s">
        <v>947</v>
      </c>
      <c r="B385" s="3">
        <v>10</v>
      </c>
      <c r="C385" s="1" t="s">
        <v>301</v>
      </c>
      <c r="D385" s="29">
        <v>3</v>
      </c>
    </row>
    <row r="386" spans="1:18" ht="14.25" customHeight="1">
      <c r="A386" s="16" t="s">
        <v>948</v>
      </c>
      <c r="B386" s="3">
        <v>20</v>
      </c>
      <c r="C386" s="1" t="s">
        <v>302</v>
      </c>
      <c r="D386" s="29">
        <v>3</v>
      </c>
    </row>
    <row r="387" spans="1:18" ht="14.25" customHeight="1">
      <c r="A387" s="16" t="s">
        <v>949</v>
      </c>
      <c r="B387" s="3">
        <v>20</v>
      </c>
      <c r="C387" s="1" t="s">
        <v>303</v>
      </c>
      <c r="D387" s="29">
        <v>3</v>
      </c>
    </row>
    <row r="388" spans="1:18" ht="14.25" customHeight="1">
      <c r="A388" s="16" t="s">
        <v>950</v>
      </c>
      <c r="B388" s="3">
        <v>20</v>
      </c>
      <c r="C388" s="1" t="s">
        <v>304</v>
      </c>
      <c r="D388" s="29">
        <v>3</v>
      </c>
      <c r="R388" s="4"/>
    </row>
    <row r="389" spans="1:18" ht="14.25" customHeight="1">
      <c r="A389" s="16" t="s">
        <v>951</v>
      </c>
      <c r="B389" s="3">
        <v>20</v>
      </c>
      <c r="C389" s="1" t="s">
        <v>305</v>
      </c>
      <c r="D389" s="29">
        <v>3</v>
      </c>
    </row>
    <row r="390" spans="1:18" ht="14.25" customHeight="1">
      <c r="A390" s="16" t="s">
        <v>952</v>
      </c>
      <c r="B390" s="3">
        <v>20</v>
      </c>
      <c r="C390" s="1" t="s">
        <v>306</v>
      </c>
      <c r="D390" s="29">
        <v>3</v>
      </c>
    </row>
    <row r="391" spans="1:18" ht="14.25" customHeight="1">
      <c r="A391" s="16" t="s">
        <v>925</v>
      </c>
      <c r="B391" s="3">
        <v>0.5</v>
      </c>
      <c r="C391" s="1" t="s">
        <v>428</v>
      </c>
      <c r="D391" s="29">
        <f t="shared" ref="D391:D415" si="10">10*2</f>
        <v>20</v>
      </c>
    </row>
    <row r="392" spans="1:18" ht="14.25" customHeight="1">
      <c r="A392" s="16" t="s">
        <v>926</v>
      </c>
      <c r="B392" s="3">
        <v>0.5</v>
      </c>
      <c r="C392" s="1" t="s">
        <v>429</v>
      </c>
      <c r="D392" s="29">
        <f t="shared" si="10"/>
        <v>20</v>
      </c>
    </row>
    <row r="393" spans="1:18" ht="14.25" customHeight="1">
      <c r="A393" s="16" t="s">
        <v>927</v>
      </c>
      <c r="B393" s="3">
        <v>0.5</v>
      </c>
      <c r="C393" s="1" t="s">
        <v>430</v>
      </c>
      <c r="D393" s="29">
        <f t="shared" si="10"/>
        <v>20</v>
      </c>
    </row>
    <row r="394" spans="1:18" ht="14.25" customHeight="1">
      <c r="A394" s="16" t="s">
        <v>928</v>
      </c>
      <c r="B394" s="3">
        <v>0.5</v>
      </c>
      <c r="C394" s="1" t="s">
        <v>431</v>
      </c>
      <c r="D394" s="29">
        <f t="shared" si="10"/>
        <v>20</v>
      </c>
    </row>
    <row r="395" spans="1:18" ht="14.25" customHeight="1">
      <c r="A395" s="16" t="s">
        <v>929</v>
      </c>
      <c r="B395" s="3">
        <v>0.5</v>
      </c>
      <c r="C395" s="1" t="s">
        <v>432</v>
      </c>
      <c r="D395" s="29">
        <f t="shared" si="10"/>
        <v>20</v>
      </c>
    </row>
    <row r="396" spans="1:18" ht="14.25" customHeight="1">
      <c r="A396" s="16" t="s">
        <v>930</v>
      </c>
      <c r="B396" s="3">
        <v>0.8</v>
      </c>
      <c r="C396" s="1" t="s">
        <v>308</v>
      </c>
      <c r="D396" s="29">
        <f t="shared" si="10"/>
        <v>20</v>
      </c>
    </row>
    <row r="397" spans="1:18" ht="14.25" customHeight="1">
      <c r="A397" s="16" t="s">
        <v>931</v>
      </c>
      <c r="B397" s="3">
        <v>0.8</v>
      </c>
      <c r="C397" s="1" t="s">
        <v>309</v>
      </c>
      <c r="D397" s="29">
        <f t="shared" si="10"/>
        <v>20</v>
      </c>
    </row>
    <row r="398" spans="1:18" ht="14.25" customHeight="1">
      <c r="A398" s="16" t="s">
        <v>932</v>
      </c>
      <c r="B398" s="3">
        <v>0.8</v>
      </c>
      <c r="C398" s="1" t="s">
        <v>310</v>
      </c>
      <c r="D398" s="29">
        <f t="shared" si="10"/>
        <v>20</v>
      </c>
    </row>
    <row r="399" spans="1:18" ht="14.25" customHeight="1">
      <c r="A399" s="16" t="s">
        <v>933</v>
      </c>
      <c r="B399" s="3">
        <v>0.8</v>
      </c>
      <c r="C399" s="1" t="s">
        <v>311</v>
      </c>
      <c r="D399" s="29">
        <f t="shared" si="10"/>
        <v>20</v>
      </c>
    </row>
    <row r="400" spans="1:18" ht="14.25" customHeight="1">
      <c r="A400" s="16" t="s">
        <v>934</v>
      </c>
      <c r="B400" s="3">
        <v>0.8</v>
      </c>
      <c r="C400" s="1" t="s">
        <v>312</v>
      </c>
      <c r="D400" s="29">
        <f t="shared" si="10"/>
        <v>20</v>
      </c>
    </row>
    <row r="401" spans="1:18" ht="14.25" customHeight="1">
      <c r="A401" s="16" t="s">
        <v>953</v>
      </c>
      <c r="B401" s="3">
        <v>1</v>
      </c>
      <c r="C401" s="1" t="s">
        <v>313</v>
      </c>
      <c r="D401" s="29">
        <f t="shared" si="10"/>
        <v>20</v>
      </c>
    </row>
    <row r="402" spans="1:18" ht="14.25" customHeight="1">
      <c r="A402" s="16" t="s">
        <v>954</v>
      </c>
      <c r="B402" s="3">
        <v>1</v>
      </c>
      <c r="C402" s="1" t="s">
        <v>314</v>
      </c>
      <c r="D402" s="29">
        <f t="shared" si="10"/>
        <v>20</v>
      </c>
    </row>
    <row r="403" spans="1:18" ht="14.25" customHeight="1">
      <c r="A403" s="16" t="s">
        <v>955</v>
      </c>
      <c r="B403" s="3">
        <v>1</v>
      </c>
      <c r="C403" s="1" t="s">
        <v>315</v>
      </c>
      <c r="D403" s="29">
        <f t="shared" si="10"/>
        <v>20</v>
      </c>
    </row>
    <row r="404" spans="1:18" ht="14.25" customHeight="1">
      <c r="A404" s="16" t="s">
        <v>956</v>
      </c>
      <c r="B404" s="3">
        <v>1</v>
      </c>
      <c r="C404" s="1" t="s">
        <v>316</v>
      </c>
      <c r="D404" s="29">
        <f t="shared" si="10"/>
        <v>20</v>
      </c>
    </row>
    <row r="405" spans="1:18" ht="14.25" customHeight="1">
      <c r="A405" s="16" t="s">
        <v>957</v>
      </c>
      <c r="B405" s="3">
        <v>1</v>
      </c>
      <c r="C405" s="1" t="s">
        <v>317</v>
      </c>
      <c r="D405" s="29">
        <f t="shared" si="10"/>
        <v>20</v>
      </c>
    </row>
    <row r="406" spans="1:18" s="4" customFormat="1" ht="14.25" customHeight="1">
      <c r="A406" s="16" t="s">
        <v>958</v>
      </c>
      <c r="B406" s="3">
        <v>0.7</v>
      </c>
      <c r="C406" s="1" t="s">
        <v>418</v>
      </c>
      <c r="D406" s="29">
        <f t="shared" si="10"/>
        <v>20</v>
      </c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</row>
    <row r="407" spans="1:18" ht="14.25" customHeight="1">
      <c r="A407" s="16" t="s">
        <v>959</v>
      </c>
      <c r="B407" s="3">
        <v>0.7</v>
      </c>
      <c r="C407" s="1" t="s">
        <v>419</v>
      </c>
      <c r="D407" s="29">
        <f t="shared" si="10"/>
        <v>20</v>
      </c>
    </row>
    <row r="408" spans="1:18" ht="14.25" customHeight="1">
      <c r="A408" s="16" t="s">
        <v>960</v>
      </c>
      <c r="B408" s="3">
        <v>0.7</v>
      </c>
      <c r="C408" s="1" t="s">
        <v>420</v>
      </c>
      <c r="D408" s="29">
        <f t="shared" si="10"/>
        <v>20</v>
      </c>
    </row>
    <row r="409" spans="1:18" ht="14.25" customHeight="1">
      <c r="A409" s="16" t="s">
        <v>961</v>
      </c>
      <c r="B409" s="3">
        <v>0.7</v>
      </c>
      <c r="C409" s="1" t="s">
        <v>421</v>
      </c>
      <c r="D409" s="29">
        <f t="shared" si="10"/>
        <v>20</v>
      </c>
    </row>
    <row r="410" spans="1:18" ht="14.25" customHeight="1">
      <c r="A410" s="16" t="s">
        <v>962</v>
      </c>
      <c r="B410" s="3">
        <v>0.7</v>
      </c>
      <c r="C410" s="1" t="s">
        <v>422</v>
      </c>
      <c r="D410" s="29">
        <f t="shared" si="10"/>
        <v>20</v>
      </c>
    </row>
    <row r="411" spans="1:18" ht="14.25" customHeight="1">
      <c r="A411" s="16" t="s">
        <v>963</v>
      </c>
      <c r="B411" s="3">
        <v>1.5</v>
      </c>
      <c r="C411" s="1" t="s">
        <v>423</v>
      </c>
      <c r="D411" s="29">
        <f t="shared" si="10"/>
        <v>20</v>
      </c>
    </row>
    <row r="412" spans="1:18" ht="14.25" customHeight="1">
      <c r="A412" s="16" t="s">
        <v>964</v>
      </c>
      <c r="B412" s="3">
        <v>1.5</v>
      </c>
      <c r="C412" s="1" t="s">
        <v>424</v>
      </c>
      <c r="D412" s="29">
        <f t="shared" si="10"/>
        <v>20</v>
      </c>
    </row>
    <row r="413" spans="1:18" s="4" customFormat="1" ht="14.25" customHeight="1">
      <c r="A413" s="16" t="s">
        <v>965</v>
      </c>
      <c r="B413" s="3">
        <v>1.5</v>
      </c>
      <c r="C413" s="1" t="s">
        <v>425</v>
      </c>
      <c r="D413" s="29">
        <f t="shared" si="10"/>
        <v>20</v>
      </c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</row>
    <row r="414" spans="1:18" ht="14.25" customHeight="1">
      <c r="A414" s="16" t="s">
        <v>966</v>
      </c>
      <c r="B414" s="3">
        <v>1.5</v>
      </c>
      <c r="C414" s="1" t="s">
        <v>426</v>
      </c>
      <c r="D414" s="29">
        <f t="shared" si="10"/>
        <v>20</v>
      </c>
    </row>
    <row r="415" spans="1:18" ht="14.25" customHeight="1">
      <c r="A415" s="16" t="s">
        <v>967</v>
      </c>
      <c r="B415" s="3">
        <v>1.5</v>
      </c>
      <c r="C415" s="1" t="s">
        <v>427</v>
      </c>
      <c r="D415" s="29">
        <f t="shared" si="10"/>
        <v>20</v>
      </c>
    </row>
    <row r="416" spans="1:18" ht="14.25" customHeight="1">
      <c r="A416" s="16">
        <v>253.01</v>
      </c>
      <c r="B416" s="3">
        <f>650/100</f>
        <v>6.5</v>
      </c>
      <c r="C416" s="1" t="s">
        <v>506</v>
      </c>
      <c r="D416" s="29">
        <v>100</v>
      </c>
    </row>
    <row r="417" spans="1:18" ht="14.25" customHeight="1">
      <c r="A417" s="16">
        <v>253.02</v>
      </c>
      <c r="B417" s="3">
        <f>600/100</f>
        <v>6</v>
      </c>
      <c r="C417" s="1" t="s">
        <v>507</v>
      </c>
      <c r="D417" s="29">
        <v>100</v>
      </c>
    </row>
    <row r="418" spans="1:18" ht="14.25" customHeight="1">
      <c r="A418" s="16">
        <v>253.03</v>
      </c>
      <c r="B418" s="3">
        <f>600/100</f>
        <v>6</v>
      </c>
      <c r="C418" s="1" t="s">
        <v>508</v>
      </c>
      <c r="D418" s="29">
        <v>100</v>
      </c>
    </row>
    <row r="419" spans="1:18" ht="14.25" customHeight="1">
      <c r="A419" s="16">
        <v>253.04</v>
      </c>
      <c r="B419" s="3">
        <f>1150/100</f>
        <v>11.5</v>
      </c>
      <c r="C419" s="1" t="s">
        <v>509</v>
      </c>
      <c r="D419" s="29">
        <v>100</v>
      </c>
    </row>
    <row r="420" spans="1:18" ht="14.25" customHeight="1">
      <c r="A420" s="16">
        <v>253.05</v>
      </c>
      <c r="B420" s="3">
        <f>1200/100</f>
        <v>12</v>
      </c>
      <c r="C420" s="1" t="s">
        <v>510</v>
      </c>
      <c r="D420" s="29">
        <v>100</v>
      </c>
    </row>
    <row r="421" spans="1:18" ht="14.25" customHeight="1">
      <c r="A421" s="16">
        <v>253.06</v>
      </c>
      <c r="B421" s="3">
        <f>1150/100</f>
        <v>11.5</v>
      </c>
      <c r="C421" s="1" t="s">
        <v>511</v>
      </c>
      <c r="D421" s="29">
        <v>100</v>
      </c>
      <c r="R421" s="4"/>
    </row>
    <row r="422" spans="1:18" ht="14.25" customHeight="1">
      <c r="A422" s="16" t="s">
        <v>968</v>
      </c>
      <c r="B422" s="37">
        <f>350/200</f>
        <v>1.75</v>
      </c>
      <c r="C422" s="1" t="s">
        <v>320</v>
      </c>
      <c r="D422" s="29">
        <v>200</v>
      </c>
      <c r="R422" s="4"/>
    </row>
    <row r="423" spans="1:18" ht="14.25" customHeight="1">
      <c r="A423" s="16" t="s">
        <v>969</v>
      </c>
      <c r="B423" s="37">
        <f>400/200</f>
        <v>2</v>
      </c>
      <c r="C423" s="1" t="s">
        <v>330</v>
      </c>
      <c r="D423" s="29">
        <v>200</v>
      </c>
    </row>
    <row r="424" spans="1:18" ht="14.25" customHeight="1">
      <c r="A424" s="16" t="s">
        <v>970</v>
      </c>
      <c r="B424" s="37">
        <f>500/200</f>
        <v>2.5</v>
      </c>
      <c r="C424" s="1" t="s">
        <v>322</v>
      </c>
      <c r="D424" s="29">
        <v>200</v>
      </c>
      <c r="R424" s="4"/>
    </row>
    <row r="425" spans="1:18" ht="14.25" customHeight="1">
      <c r="A425" s="16" t="s">
        <v>971</v>
      </c>
      <c r="B425" s="37">
        <f>650/200</f>
        <v>3.25</v>
      </c>
      <c r="C425" s="1" t="s">
        <v>321</v>
      </c>
      <c r="D425" s="29">
        <v>200</v>
      </c>
    </row>
    <row r="426" spans="1:18" ht="14.25" customHeight="1">
      <c r="A426" s="16" t="s">
        <v>972</v>
      </c>
      <c r="B426" s="3">
        <f>700/200</f>
        <v>3.5</v>
      </c>
      <c r="C426" s="1" t="s">
        <v>318</v>
      </c>
      <c r="D426" s="29">
        <v>200</v>
      </c>
    </row>
    <row r="427" spans="1:18" ht="14.25" customHeight="1">
      <c r="A427" s="16" t="s">
        <v>973</v>
      </c>
      <c r="B427" s="3">
        <f>700/200</f>
        <v>3.5</v>
      </c>
      <c r="C427" s="1" t="s">
        <v>323</v>
      </c>
      <c r="D427" s="29">
        <v>200</v>
      </c>
    </row>
    <row r="428" spans="1:18" ht="14.25" customHeight="1">
      <c r="A428" s="16" t="s">
        <v>974</v>
      </c>
      <c r="B428" s="3">
        <f>550/100</f>
        <v>5.5</v>
      </c>
      <c r="C428" s="1" t="s">
        <v>329</v>
      </c>
      <c r="D428" s="29">
        <v>100</v>
      </c>
    </row>
    <row r="429" spans="1:18" ht="14.25" customHeight="1">
      <c r="A429" s="16" t="s">
        <v>975</v>
      </c>
      <c r="B429" s="3">
        <f>550/100</f>
        <v>5.5</v>
      </c>
      <c r="C429" s="1" t="s">
        <v>327</v>
      </c>
      <c r="D429" s="29">
        <v>100</v>
      </c>
    </row>
    <row r="430" spans="1:18" ht="14.25" customHeight="1">
      <c r="A430" s="16" t="s">
        <v>976</v>
      </c>
      <c r="B430" s="3">
        <f>600/100</f>
        <v>6</v>
      </c>
      <c r="C430" s="1" t="s">
        <v>328</v>
      </c>
      <c r="D430" s="29">
        <v>100</v>
      </c>
    </row>
    <row r="431" spans="1:18" ht="14.25" customHeight="1">
      <c r="A431" s="16" t="s">
        <v>977</v>
      </c>
      <c r="B431" s="3">
        <f>750/100</f>
        <v>7.5</v>
      </c>
      <c r="C431" s="1" t="s">
        <v>325</v>
      </c>
      <c r="D431" s="29">
        <v>100</v>
      </c>
    </row>
    <row r="432" spans="1:18" ht="14.25" customHeight="1">
      <c r="A432" s="16" t="s">
        <v>978</v>
      </c>
      <c r="B432" s="3">
        <f>950/100</f>
        <v>9.5</v>
      </c>
      <c r="C432" s="1" t="s">
        <v>331</v>
      </c>
      <c r="D432" s="29">
        <v>100</v>
      </c>
    </row>
    <row r="433" spans="1:18" ht="14.25" customHeight="1">
      <c r="A433" s="16" t="s">
        <v>979</v>
      </c>
      <c r="B433" s="3">
        <f>900/100</f>
        <v>9</v>
      </c>
      <c r="C433" s="1" t="s">
        <v>326</v>
      </c>
      <c r="D433" s="29">
        <v>100</v>
      </c>
    </row>
    <row r="434" spans="1:18" ht="14.25" customHeight="1">
      <c r="A434" s="16" t="s">
        <v>980</v>
      </c>
      <c r="B434" s="3">
        <f>1350/100</f>
        <v>13.5</v>
      </c>
      <c r="C434" s="1" t="s">
        <v>319</v>
      </c>
      <c r="D434" s="29">
        <v>100</v>
      </c>
    </row>
    <row r="435" spans="1:18" ht="14.25" customHeight="1">
      <c r="A435" s="16" t="s">
        <v>981</v>
      </c>
      <c r="B435" s="3">
        <f>1350/100</f>
        <v>13.5</v>
      </c>
      <c r="C435" s="1" t="s">
        <v>324</v>
      </c>
      <c r="D435" s="29">
        <v>100</v>
      </c>
    </row>
    <row r="436" spans="1:18" ht="14.25" customHeight="1">
      <c r="A436" s="16" t="s">
        <v>886</v>
      </c>
      <c r="B436" s="3">
        <v>25.5</v>
      </c>
      <c r="C436" s="1" t="s">
        <v>2372</v>
      </c>
      <c r="D436" s="29">
        <v>2</v>
      </c>
    </row>
    <row r="437" spans="1:18" ht="14.25" customHeight="1">
      <c r="A437" s="16" t="s">
        <v>887</v>
      </c>
      <c r="B437" s="3">
        <v>25.5</v>
      </c>
      <c r="C437" s="1" t="s">
        <v>2377</v>
      </c>
      <c r="D437" s="29">
        <v>2</v>
      </c>
    </row>
    <row r="438" spans="1:18" ht="14.25" customHeight="1">
      <c r="A438" s="16" t="s">
        <v>888</v>
      </c>
      <c r="B438" s="3">
        <v>25.5</v>
      </c>
      <c r="C438" s="1" t="s">
        <v>2378</v>
      </c>
      <c r="D438" s="29">
        <v>1</v>
      </c>
    </row>
    <row r="439" spans="1:18" ht="14.25" customHeight="1">
      <c r="A439" s="16" t="s">
        <v>889</v>
      </c>
      <c r="B439" s="3">
        <v>25.5</v>
      </c>
      <c r="C439" s="1" t="s">
        <v>2379</v>
      </c>
      <c r="D439" s="29">
        <v>1</v>
      </c>
    </row>
    <row r="440" spans="1:18" ht="14.25" customHeight="1">
      <c r="A440" s="16" t="s">
        <v>890</v>
      </c>
      <c r="B440" s="3">
        <v>25.5</v>
      </c>
      <c r="C440" s="1" t="s">
        <v>2380</v>
      </c>
      <c r="D440" s="29">
        <v>1</v>
      </c>
    </row>
    <row r="441" spans="1:18" s="4" customFormat="1" ht="14.25" customHeight="1">
      <c r="A441" s="16" t="s">
        <v>891</v>
      </c>
      <c r="B441" s="3">
        <v>25.5</v>
      </c>
      <c r="C441" s="1" t="s">
        <v>2381</v>
      </c>
      <c r="D441" s="29">
        <v>1</v>
      </c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</row>
    <row r="442" spans="1:18" ht="14.25" customHeight="1">
      <c r="A442" s="16" t="s">
        <v>892</v>
      </c>
      <c r="B442" s="3">
        <v>40.9</v>
      </c>
      <c r="C442" s="1" t="s">
        <v>2206</v>
      </c>
      <c r="D442" s="29">
        <v>2</v>
      </c>
    </row>
    <row r="443" spans="1:18" s="4" customFormat="1" ht="14.25" customHeight="1">
      <c r="A443" s="16" t="s">
        <v>893</v>
      </c>
      <c r="B443" s="3">
        <v>40.9</v>
      </c>
      <c r="C443" s="1" t="s">
        <v>2207</v>
      </c>
      <c r="D443" s="29">
        <v>2</v>
      </c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</row>
    <row r="444" spans="1:18" ht="14.25" customHeight="1">
      <c r="A444" s="16" t="s">
        <v>894</v>
      </c>
      <c r="B444" s="3">
        <v>40.9</v>
      </c>
      <c r="C444" s="1" t="s">
        <v>2208</v>
      </c>
      <c r="D444" s="29">
        <v>1</v>
      </c>
    </row>
    <row r="445" spans="1:18" ht="14.25" customHeight="1">
      <c r="A445" s="16" t="s">
        <v>895</v>
      </c>
      <c r="B445" s="3">
        <v>40.9</v>
      </c>
      <c r="C445" s="1" t="s">
        <v>2209</v>
      </c>
      <c r="D445" s="29">
        <v>1</v>
      </c>
    </row>
    <row r="446" spans="1:18" ht="14.25" customHeight="1">
      <c r="A446" s="16" t="s">
        <v>896</v>
      </c>
      <c r="B446" s="3">
        <v>40.9</v>
      </c>
      <c r="C446" s="1" t="s">
        <v>2210</v>
      </c>
      <c r="D446" s="29">
        <v>1</v>
      </c>
    </row>
    <row r="447" spans="1:18" ht="14.25" customHeight="1">
      <c r="A447" s="16" t="s">
        <v>897</v>
      </c>
      <c r="B447" s="3">
        <v>40.9</v>
      </c>
      <c r="C447" s="1" t="s">
        <v>2211</v>
      </c>
      <c r="D447" s="29">
        <v>1</v>
      </c>
    </row>
    <row r="448" spans="1:18" ht="14.25" customHeight="1">
      <c r="A448" s="16" t="s">
        <v>898</v>
      </c>
      <c r="B448" s="3">
        <v>40.9</v>
      </c>
      <c r="C448" s="1" t="s">
        <v>2212</v>
      </c>
      <c r="D448" s="29">
        <v>1</v>
      </c>
    </row>
    <row r="449" spans="1:18" ht="14.25" customHeight="1">
      <c r="A449" s="16" t="s">
        <v>899</v>
      </c>
      <c r="B449" s="3">
        <v>40.9</v>
      </c>
      <c r="C449" s="1" t="s">
        <v>2213</v>
      </c>
      <c r="D449" s="29">
        <v>1</v>
      </c>
    </row>
    <row r="450" spans="1:18" ht="14.25" customHeight="1">
      <c r="A450" s="16" t="s">
        <v>900</v>
      </c>
      <c r="B450" s="3">
        <v>54.4</v>
      </c>
      <c r="C450" s="1" t="s">
        <v>2214</v>
      </c>
      <c r="D450" s="29">
        <v>3</v>
      </c>
    </row>
    <row r="451" spans="1:18" ht="14.25" customHeight="1">
      <c r="A451" s="16" t="s">
        <v>901</v>
      </c>
      <c r="B451" s="3">
        <v>54.4</v>
      </c>
      <c r="C451" s="1" t="s">
        <v>2215</v>
      </c>
      <c r="D451" s="29">
        <v>4</v>
      </c>
      <c r="R451" s="4"/>
    </row>
    <row r="452" spans="1:18" ht="14.25" customHeight="1">
      <c r="A452" s="16" t="s">
        <v>902</v>
      </c>
      <c r="B452" s="3">
        <v>54.4</v>
      </c>
      <c r="C452" s="1" t="s">
        <v>2216</v>
      </c>
      <c r="D452" s="29">
        <v>2</v>
      </c>
    </row>
    <row r="453" spans="1:18" ht="14.25" customHeight="1">
      <c r="A453" s="16" t="s">
        <v>903</v>
      </c>
      <c r="B453" s="3">
        <v>54.4</v>
      </c>
      <c r="C453" s="1" t="s">
        <v>2217</v>
      </c>
      <c r="D453" s="29">
        <v>2</v>
      </c>
    </row>
    <row r="454" spans="1:18" ht="14.25" customHeight="1">
      <c r="A454" s="16" t="s">
        <v>904</v>
      </c>
      <c r="B454" s="3">
        <v>54.4</v>
      </c>
      <c r="C454" s="1" t="s">
        <v>2218</v>
      </c>
      <c r="D454" s="29">
        <v>2</v>
      </c>
    </row>
    <row r="455" spans="1:18" ht="14.25" customHeight="1">
      <c r="A455" s="16" t="s">
        <v>905</v>
      </c>
      <c r="B455" s="3">
        <v>54.4</v>
      </c>
      <c r="C455" s="1" t="s">
        <v>2376</v>
      </c>
      <c r="D455" s="29">
        <v>2</v>
      </c>
    </row>
    <row r="456" spans="1:18" ht="14.25" customHeight="1">
      <c r="A456" s="16" t="s">
        <v>906</v>
      </c>
      <c r="B456" s="35">
        <f>222.2/1000</f>
        <v>0.22219999999999998</v>
      </c>
      <c r="C456" s="1" t="s">
        <v>2373</v>
      </c>
      <c r="D456" s="29">
        <v>1000</v>
      </c>
    </row>
    <row r="457" spans="1:18" ht="14.25" customHeight="1">
      <c r="A457" s="16" t="s">
        <v>907</v>
      </c>
      <c r="B457" s="35">
        <f>269.3/500</f>
        <v>0.53859999999999997</v>
      </c>
      <c r="C457" s="1" t="s">
        <v>2374</v>
      </c>
      <c r="D457" s="29">
        <v>500</v>
      </c>
    </row>
    <row r="458" spans="1:18" ht="14.25" customHeight="1">
      <c r="A458" s="16" t="s">
        <v>908</v>
      </c>
      <c r="B458" s="35">
        <f>260/250</f>
        <v>1.04</v>
      </c>
      <c r="C458" s="1" t="s">
        <v>2375</v>
      </c>
      <c r="D458" s="29">
        <f>1*10</f>
        <v>10</v>
      </c>
    </row>
    <row r="459" spans="1:18" ht="14.25" customHeight="1">
      <c r="A459" s="16">
        <v>262.41000000000003</v>
      </c>
      <c r="B459" s="3">
        <f>330/10</f>
        <v>33</v>
      </c>
      <c r="C459" s="1" t="s">
        <v>2219</v>
      </c>
      <c r="D459" s="29">
        <v>20</v>
      </c>
    </row>
    <row r="460" spans="1:18" ht="14.25" customHeight="1">
      <c r="A460" s="16" t="s">
        <v>909</v>
      </c>
      <c r="B460" s="35">
        <f>68.6/30</f>
        <v>2.2866666666666666</v>
      </c>
      <c r="C460" s="1" t="s">
        <v>2220</v>
      </c>
      <c r="D460" s="29">
        <v>30</v>
      </c>
    </row>
    <row r="461" spans="1:18" ht="14.25" customHeight="1">
      <c r="A461" s="16" t="s">
        <v>910</v>
      </c>
      <c r="B461" s="35">
        <f>81.6/30</f>
        <v>2.7199999999999998</v>
      </c>
      <c r="C461" s="1" t="s">
        <v>2221</v>
      </c>
      <c r="D461" s="29">
        <v>30</v>
      </c>
    </row>
    <row r="462" spans="1:18" ht="14.25" customHeight="1">
      <c r="A462" s="16" t="s">
        <v>911</v>
      </c>
      <c r="B462" s="35">
        <f>118.3/30</f>
        <v>3.9433333333333334</v>
      </c>
      <c r="C462" s="1" t="s">
        <v>2222</v>
      </c>
      <c r="D462" s="29">
        <v>30</v>
      </c>
    </row>
    <row r="463" spans="1:18" ht="14.25" customHeight="1">
      <c r="A463" s="16" t="s">
        <v>912</v>
      </c>
      <c r="B463" s="35">
        <f>97.5/20</f>
        <v>4.875</v>
      </c>
      <c r="C463" s="1" t="s">
        <v>2223</v>
      </c>
      <c r="D463" s="29">
        <v>20</v>
      </c>
    </row>
    <row r="464" spans="1:18" ht="14.25" customHeight="1">
      <c r="A464" s="16" t="s">
        <v>913</v>
      </c>
      <c r="B464" s="35">
        <f>117/25</f>
        <v>4.68</v>
      </c>
      <c r="C464" s="1" t="s">
        <v>2224</v>
      </c>
      <c r="D464" s="29">
        <v>25</v>
      </c>
    </row>
    <row r="465" spans="1:18" ht="14.25" customHeight="1">
      <c r="A465" s="16" t="s">
        <v>914</v>
      </c>
      <c r="B465" s="35">
        <f>119/23</f>
        <v>5.1739130434782608</v>
      </c>
      <c r="C465" s="1" t="s">
        <v>2225</v>
      </c>
      <c r="D465" s="29">
        <v>23</v>
      </c>
    </row>
    <row r="466" spans="1:18" ht="14.25" customHeight="1">
      <c r="A466" s="16" t="s">
        <v>915</v>
      </c>
      <c r="B466" s="35">
        <f>181/22</f>
        <v>8.2272727272727266</v>
      </c>
      <c r="C466" s="1" t="s">
        <v>2226</v>
      </c>
      <c r="D466" s="29">
        <v>22</v>
      </c>
    </row>
    <row r="467" spans="1:18" ht="14.25" customHeight="1">
      <c r="A467" s="16" t="s">
        <v>860</v>
      </c>
      <c r="B467" s="3">
        <f>53.6/2</f>
        <v>26.8</v>
      </c>
      <c r="C467" s="1" t="s">
        <v>2369</v>
      </c>
      <c r="D467" s="29">
        <f t="shared" ref="D467:D474" si="11">2*2</f>
        <v>4</v>
      </c>
    </row>
    <row r="468" spans="1:18" ht="14.25" customHeight="1">
      <c r="A468" s="16" t="s">
        <v>861</v>
      </c>
      <c r="B468" s="3">
        <f>53.6/2</f>
        <v>26.8</v>
      </c>
      <c r="C468" s="1" t="s">
        <v>2227</v>
      </c>
      <c r="D468" s="29">
        <f t="shared" si="11"/>
        <v>4</v>
      </c>
    </row>
    <row r="469" spans="1:18" ht="14.25" customHeight="1">
      <c r="A469" s="16" t="s">
        <v>862</v>
      </c>
      <c r="B469" s="3">
        <f>53.3/2</f>
        <v>26.65</v>
      </c>
      <c r="C469" s="1" t="s">
        <v>2228</v>
      </c>
      <c r="D469" s="29">
        <f t="shared" si="11"/>
        <v>4</v>
      </c>
    </row>
    <row r="470" spans="1:18" s="4" customFormat="1" ht="14.25" customHeight="1">
      <c r="A470" s="16" t="s">
        <v>863</v>
      </c>
      <c r="B470" s="38">
        <f>55.6/2</f>
        <v>27.8</v>
      </c>
      <c r="C470" s="1" t="s">
        <v>2229</v>
      </c>
      <c r="D470" s="29">
        <f t="shared" si="11"/>
        <v>4</v>
      </c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</row>
    <row r="471" spans="1:18" ht="14.25" customHeight="1">
      <c r="A471" s="16" t="s">
        <v>864</v>
      </c>
      <c r="B471" s="3">
        <f>55.1/2</f>
        <v>27.55</v>
      </c>
      <c r="C471" s="1" t="s">
        <v>2230</v>
      </c>
      <c r="D471" s="29">
        <f t="shared" si="11"/>
        <v>4</v>
      </c>
    </row>
    <row r="472" spans="1:18" ht="14.25" customHeight="1">
      <c r="A472" s="16" t="s">
        <v>865</v>
      </c>
      <c r="B472" s="3">
        <f>52.6/2</f>
        <v>26.3</v>
      </c>
      <c r="C472" s="1" t="s">
        <v>2231</v>
      </c>
      <c r="D472" s="29">
        <f t="shared" si="11"/>
        <v>4</v>
      </c>
    </row>
    <row r="473" spans="1:18" ht="14.25" customHeight="1">
      <c r="A473" s="16" t="s">
        <v>866</v>
      </c>
      <c r="B473" s="3">
        <f>54/2</f>
        <v>27</v>
      </c>
      <c r="C473" s="1" t="s">
        <v>2232</v>
      </c>
      <c r="D473" s="29">
        <f t="shared" si="11"/>
        <v>4</v>
      </c>
      <c r="R473" s="4"/>
    </row>
    <row r="474" spans="1:18" ht="14.25" customHeight="1">
      <c r="A474" s="16" t="s">
        <v>867</v>
      </c>
      <c r="B474" s="3">
        <f>52.5/2</f>
        <v>26.25</v>
      </c>
      <c r="C474" s="1" t="s">
        <v>2233</v>
      </c>
      <c r="D474" s="29">
        <f t="shared" si="11"/>
        <v>4</v>
      </c>
    </row>
    <row r="475" spans="1:18" ht="14.25" customHeight="1">
      <c r="A475" s="16" t="s">
        <v>868</v>
      </c>
      <c r="B475" s="3">
        <v>14</v>
      </c>
      <c r="C475" s="1" t="s">
        <v>2370</v>
      </c>
      <c r="D475" s="29">
        <v>3</v>
      </c>
    </row>
    <row r="476" spans="1:18" ht="14.25" customHeight="1">
      <c r="A476" s="16" t="s">
        <v>869</v>
      </c>
      <c r="B476" s="3">
        <v>14</v>
      </c>
      <c r="C476" s="1" t="s">
        <v>2234</v>
      </c>
      <c r="D476" s="29">
        <v>3</v>
      </c>
    </row>
    <row r="477" spans="1:18" ht="14.25" customHeight="1">
      <c r="A477" s="16" t="s">
        <v>870</v>
      </c>
      <c r="B477" s="3">
        <v>14</v>
      </c>
      <c r="C477" s="1" t="s">
        <v>2235</v>
      </c>
      <c r="D477" s="29">
        <v>3</v>
      </c>
    </row>
    <row r="478" spans="1:18" ht="14.25" customHeight="1">
      <c r="A478" s="16" t="s">
        <v>871</v>
      </c>
      <c r="B478" s="3">
        <v>14</v>
      </c>
      <c r="C478" s="1" t="s">
        <v>2236</v>
      </c>
      <c r="D478" s="29">
        <v>3</v>
      </c>
    </row>
    <row r="479" spans="1:18" ht="14.25" customHeight="1">
      <c r="A479" s="16" t="s">
        <v>872</v>
      </c>
      <c r="B479" s="3">
        <v>14</v>
      </c>
      <c r="C479" s="1" t="s">
        <v>2237</v>
      </c>
      <c r="D479" s="29">
        <v>3</v>
      </c>
    </row>
    <row r="480" spans="1:18" ht="14.25" customHeight="1">
      <c r="A480" s="16" t="s">
        <v>873</v>
      </c>
      <c r="B480" s="3">
        <v>14</v>
      </c>
      <c r="C480" s="1" t="s">
        <v>2238</v>
      </c>
      <c r="D480" s="29">
        <v>3</v>
      </c>
    </row>
    <row r="481" spans="1:18" ht="14.25" customHeight="1">
      <c r="A481" s="16" t="s">
        <v>874</v>
      </c>
      <c r="B481" s="3">
        <v>14</v>
      </c>
      <c r="C481" s="1" t="s">
        <v>2239</v>
      </c>
      <c r="D481" s="29">
        <v>3</v>
      </c>
    </row>
    <row r="482" spans="1:18" ht="14.25" customHeight="1">
      <c r="A482" s="16" t="s">
        <v>875</v>
      </c>
      <c r="B482" s="3">
        <v>13</v>
      </c>
      <c r="C482" s="1" t="s">
        <v>2240</v>
      </c>
      <c r="D482" s="29">
        <v>3</v>
      </c>
    </row>
    <row r="483" spans="1:18" ht="14.25" customHeight="1">
      <c r="A483" s="16" t="s">
        <v>876</v>
      </c>
      <c r="B483" s="3">
        <v>13</v>
      </c>
      <c r="C483" s="1" t="s">
        <v>2241</v>
      </c>
      <c r="D483" s="29">
        <v>3</v>
      </c>
    </row>
    <row r="484" spans="1:18" ht="14.25" customHeight="1">
      <c r="A484" s="16" t="s">
        <v>877</v>
      </c>
      <c r="B484" s="3">
        <v>13</v>
      </c>
      <c r="C484" s="1" t="s">
        <v>2242</v>
      </c>
      <c r="D484" s="29">
        <v>3</v>
      </c>
      <c r="R484" s="4"/>
    </row>
    <row r="485" spans="1:18" ht="14.25" customHeight="1">
      <c r="A485" s="16" t="s">
        <v>878</v>
      </c>
      <c r="B485" s="3">
        <v>13</v>
      </c>
      <c r="C485" s="1" t="s">
        <v>2243</v>
      </c>
      <c r="D485" s="29">
        <v>3</v>
      </c>
    </row>
    <row r="486" spans="1:18" ht="14.25" customHeight="1">
      <c r="A486" s="16" t="s">
        <v>879</v>
      </c>
      <c r="B486" s="3">
        <v>13</v>
      </c>
      <c r="C486" s="1" t="s">
        <v>2244</v>
      </c>
      <c r="D486" s="29">
        <v>3</v>
      </c>
    </row>
    <row r="487" spans="1:18" ht="14.25" customHeight="1">
      <c r="A487" s="16" t="s">
        <v>880</v>
      </c>
      <c r="B487" s="3">
        <v>13</v>
      </c>
      <c r="C487" s="1" t="s">
        <v>2245</v>
      </c>
      <c r="D487" s="29">
        <v>3</v>
      </c>
    </row>
    <row r="488" spans="1:18" ht="14.25" customHeight="1">
      <c r="A488" s="16" t="s">
        <v>881</v>
      </c>
      <c r="B488" s="3">
        <v>6</v>
      </c>
      <c r="C488" s="1" t="s">
        <v>2371</v>
      </c>
      <c r="D488" s="29">
        <v>3</v>
      </c>
    </row>
    <row r="489" spans="1:18" ht="14.25" customHeight="1">
      <c r="A489" s="16" t="s">
        <v>882</v>
      </c>
      <c r="B489" s="3">
        <v>6</v>
      </c>
      <c r="C489" s="1" t="s">
        <v>2246</v>
      </c>
      <c r="D489" s="29">
        <v>3</v>
      </c>
    </row>
    <row r="490" spans="1:18" ht="14.25" customHeight="1">
      <c r="A490" s="16" t="s">
        <v>883</v>
      </c>
      <c r="B490" s="3">
        <v>6</v>
      </c>
      <c r="C490" s="1" t="s">
        <v>2247</v>
      </c>
      <c r="D490" s="29">
        <v>3</v>
      </c>
    </row>
    <row r="491" spans="1:18" s="4" customFormat="1" ht="14.25" customHeight="1">
      <c r="A491" s="16" t="s">
        <v>884</v>
      </c>
      <c r="B491" s="3">
        <v>6</v>
      </c>
      <c r="C491" s="1" t="s">
        <v>2248</v>
      </c>
      <c r="D491" s="29">
        <v>3</v>
      </c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</row>
    <row r="492" spans="1:18" ht="14.25" customHeight="1">
      <c r="A492" s="16" t="s">
        <v>885</v>
      </c>
      <c r="B492" s="3">
        <v>6</v>
      </c>
      <c r="C492" s="1" t="s">
        <v>2249</v>
      </c>
      <c r="D492" s="29">
        <v>3</v>
      </c>
    </row>
    <row r="493" spans="1:18" ht="14.25" customHeight="1">
      <c r="A493" s="17" t="s">
        <v>690</v>
      </c>
      <c r="B493" s="3">
        <v>57.6</v>
      </c>
      <c r="C493" s="1" t="s">
        <v>109</v>
      </c>
      <c r="D493" s="29">
        <v>20</v>
      </c>
    </row>
    <row r="494" spans="1:18" ht="14.25" customHeight="1">
      <c r="A494" s="17" t="s">
        <v>691</v>
      </c>
      <c r="B494" s="3">
        <v>61.9</v>
      </c>
      <c r="C494" s="1" t="s">
        <v>110</v>
      </c>
      <c r="D494" s="29">
        <v>20</v>
      </c>
    </row>
    <row r="495" spans="1:18" ht="14.25" customHeight="1">
      <c r="A495" s="17" t="s">
        <v>692</v>
      </c>
      <c r="B495" s="3">
        <v>80.900000000000006</v>
      </c>
      <c r="C495" s="1" t="s">
        <v>111</v>
      </c>
      <c r="D495" s="29">
        <v>20</v>
      </c>
    </row>
    <row r="496" spans="1:18" ht="14.25" customHeight="1">
      <c r="A496" s="17" t="s">
        <v>693</v>
      </c>
      <c r="B496" s="3">
        <v>81.8</v>
      </c>
      <c r="C496" s="1" t="s">
        <v>112</v>
      </c>
      <c r="D496" s="29">
        <v>20</v>
      </c>
    </row>
    <row r="497" spans="1:18" ht="14.25" customHeight="1">
      <c r="A497" s="16">
        <v>266.01</v>
      </c>
      <c r="B497" s="3">
        <v>10</v>
      </c>
      <c r="C497" s="1" t="s">
        <v>107</v>
      </c>
      <c r="D497" s="29">
        <v>30</v>
      </c>
      <c r="R497" s="4"/>
    </row>
    <row r="498" spans="1:18" ht="14.25" customHeight="1">
      <c r="A498" s="16">
        <v>266.02</v>
      </c>
      <c r="B498" s="3">
        <v>4</v>
      </c>
      <c r="C498" s="1" t="s">
        <v>108</v>
      </c>
      <c r="D498" s="29">
        <v>50</v>
      </c>
    </row>
    <row r="499" spans="1:18" ht="14.25" customHeight="1">
      <c r="A499" s="16" t="s">
        <v>834</v>
      </c>
      <c r="B499" s="3">
        <v>13.5</v>
      </c>
      <c r="C499" s="1" t="s">
        <v>281</v>
      </c>
      <c r="D499" s="29">
        <v>6</v>
      </c>
    </row>
    <row r="500" spans="1:18" ht="14.25" customHeight="1">
      <c r="A500" s="16" t="s">
        <v>835</v>
      </c>
      <c r="B500" s="3">
        <v>14.5</v>
      </c>
      <c r="C500" s="1" t="s">
        <v>282</v>
      </c>
      <c r="D500" s="29">
        <v>6</v>
      </c>
    </row>
    <row r="501" spans="1:18" ht="14.25" customHeight="1">
      <c r="A501" s="16" t="s">
        <v>836</v>
      </c>
      <c r="B501" s="3">
        <v>20.399999999999999</v>
      </c>
      <c r="C501" s="1" t="s">
        <v>283</v>
      </c>
      <c r="D501" s="29">
        <v>3</v>
      </c>
    </row>
    <row r="502" spans="1:18" s="4" customFormat="1" ht="14.25" customHeight="1">
      <c r="A502" s="16" t="s">
        <v>837</v>
      </c>
      <c r="B502" s="3">
        <v>20.399999999999999</v>
      </c>
      <c r="C502" s="1" t="s">
        <v>284</v>
      </c>
      <c r="D502" s="29">
        <v>3</v>
      </c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</row>
    <row r="503" spans="1:18" ht="14.25" customHeight="1">
      <c r="A503" s="16" t="s">
        <v>838</v>
      </c>
      <c r="B503" s="3">
        <v>20.399999999999999</v>
      </c>
      <c r="C503" s="1" t="s">
        <v>285</v>
      </c>
      <c r="D503" s="29">
        <v>3</v>
      </c>
    </row>
    <row r="504" spans="1:18" ht="14.25" customHeight="1">
      <c r="A504" s="16" t="s">
        <v>839</v>
      </c>
      <c r="B504" s="3">
        <v>41.5</v>
      </c>
      <c r="C504" s="1" t="s">
        <v>287</v>
      </c>
      <c r="D504" s="29">
        <v>3</v>
      </c>
    </row>
    <row r="505" spans="1:18" ht="14.25" customHeight="1">
      <c r="A505" s="16" t="s">
        <v>840</v>
      </c>
      <c r="B505" s="3">
        <v>42.9</v>
      </c>
      <c r="C505" s="1" t="s">
        <v>288</v>
      </c>
      <c r="D505" s="29">
        <v>3</v>
      </c>
    </row>
    <row r="506" spans="1:18" ht="14.25" customHeight="1">
      <c r="A506" s="16" t="s">
        <v>841</v>
      </c>
      <c r="B506" s="3">
        <v>65.400000000000006</v>
      </c>
      <c r="C506" s="1" t="s">
        <v>286</v>
      </c>
      <c r="D506" s="29">
        <v>3</v>
      </c>
    </row>
    <row r="507" spans="1:18" ht="14.25" customHeight="1">
      <c r="A507" s="16" t="s">
        <v>842</v>
      </c>
      <c r="B507" s="3">
        <v>43</v>
      </c>
      <c r="C507" s="1" t="s">
        <v>289</v>
      </c>
      <c r="D507" s="29">
        <v>3</v>
      </c>
    </row>
    <row r="508" spans="1:18" ht="14.25" customHeight="1">
      <c r="A508" s="16" t="s">
        <v>843</v>
      </c>
      <c r="B508" s="3">
        <v>43</v>
      </c>
      <c r="C508" s="1" t="s">
        <v>290</v>
      </c>
      <c r="D508" s="29">
        <v>3</v>
      </c>
    </row>
    <row r="509" spans="1:18" ht="14.25" customHeight="1">
      <c r="A509" s="16" t="s">
        <v>844</v>
      </c>
      <c r="B509" s="3">
        <v>43</v>
      </c>
      <c r="C509" s="1" t="s">
        <v>291</v>
      </c>
      <c r="D509" s="29">
        <v>3</v>
      </c>
    </row>
    <row r="510" spans="1:18" ht="14.25" customHeight="1">
      <c r="A510" s="16" t="s">
        <v>845</v>
      </c>
      <c r="B510" s="3">
        <v>43</v>
      </c>
      <c r="C510" s="1" t="s">
        <v>292</v>
      </c>
      <c r="D510" s="29">
        <v>3</v>
      </c>
    </row>
    <row r="511" spans="1:18" ht="14.25" customHeight="1">
      <c r="A511" s="16" t="s">
        <v>846</v>
      </c>
      <c r="B511" s="3">
        <v>43</v>
      </c>
      <c r="C511" s="1" t="s">
        <v>293</v>
      </c>
      <c r="D511" s="29">
        <v>3</v>
      </c>
    </row>
    <row r="512" spans="1:18" ht="14.25" customHeight="1">
      <c r="A512" s="16" t="s">
        <v>847</v>
      </c>
      <c r="B512" s="3">
        <v>43</v>
      </c>
      <c r="C512" s="1" t="s">
        <v>294</v>
      </c>
      <c r="D512" s="29">
        <v>3</v>
      </c>
    </row>
    <row r="513" spans="1:4" ht="14.25" customHeight="1">
      <c r="A513" s="16" t="s">
        <v>848</v>
      </c>
      <c r="B513" s="3">
        <v>43</v>
      </c>
      <c r="C513" s="1" t="s">
        <v>295</v>
      </c>
      <c r="D513" s="29">
        <v>3</v>
      </c>
    </row>
    <row r="514" spans="1:4" ht="14.25" customHeight="1">
      <c r="A514" s="16" t="s">
        <v>849</v>
      </c>
      <c r="B514" s="3">
        <v>43</v>
      </c>
      <c r="C514" s="1" t="s">
        <v>296</v>
      </c>
      <c r="D514" s="29">
        <v>3</v>
      </c>
    </row>
    <row r="515" spans="1:4" ht="14.25" customHeight="1">
      <c r="A515" s="16" t="s">
        <v>850</v>
      </c>
      <c r="B515" s="3">
        <v>20</v>
      </c>
      <c r="C515" s="1" t="s">
        <v>193</v>
      </c>
      <c r="D515" s="29">
        <v>3</v>
      </c>
    </row>
    <row r="516" spans="1:4" ht="14.25" customHeight="1">
      <c r="A516" s="16" t="s">
        <v>851</v>
      </c>
      <c r="B516" s="3">
        <v>20</v>
      </c>
      <c r="C516" s="1" t="s">
        <v>194</v>
      </c>
      <c r="D516" s="29">
        <v>3</v>
      </c>
    </row>
    <row r="517" spans="1:4" ht="14.25" customHeight="1">
      <c r="A517" s="16" t="s">
        <v>852</v>
      </c>
      <c r="B517" s="3">
        <v>20</v>
      </c>
      <c r="C517" s="1" t="s">
        <v>200</v>
      </c>
      <c r="D517" s="29">
        <v>3</v>
      </c>
    </row>
    <row r="518" spans="1:4" ht="14.25" customHeight="1">
      <c r="A518" s="16" t="s">
        <v>853</v>
      </c>
      <c r="B518" s="3">
        <v>20</v>
      </c>
      <c r="C518" s="1" t="s">
        <v>195</v>
      </c>
      <c r="D518" s="29">
        <v>3</v>
      </c>
    </row>
    <row r="519" spans="1:4" ht="14.25" customHeight="1">
      <c r="A519" s="16" t="s">
        <v>854</v>
      </c>
      <c r="B519" s="3">
        <v>20</v>
      </c>
      <c r="C519" s="1" t="s">
        <v>196</v>
      </c>
      <c r="D519" s="29">
        <v>3</v>
      </c>
    </row>
    <row r="520" spans="1:4" ht="14.25" customHeight="1">
      <c r="A520" s="16" t="s">
        <v>855</v>
      </c>
      <c r="B520" s="3">
        <v>20</v>
      </c>
      <c r="C520" s="1" t="s">
        <v>197</v>
      </c>
      <c r="D520" s="29">
        <v>3</v>
      </c>
    </row>
    <row r="521" spans="1:4" ht="14.25" customHeight="1">
      <c r="A521" s="16" t="s">
        <v>856</v>
      </c>
      <c r="B521" s="3">
        <v>20</v>
      </c>
      <c r="C521" s="1" t="s">
        <v>198</v>
      </c>
      <c r="D521" s="29">
        <v>3</v>
      </c>
    </row>
    <row r="522" spans="1:4" ht="14.25" customHeight="1">
      <c r="A522" s="16" t="s">
        <v>857</v>
      </c>
      <c r="B522" s="3">
        <v>20</v>
      </c>
      <c r="C522" s="1" t="s">
        <v>199</v>
      </c>
      <c r="D522" s="29">
        <v>3</v>
      </c>
    </row>
    <row r="523" spans="1:4" ht="14.25" customHeight="1">
      <c r="A523" s="16" t="s">
        <v>858</v>
      </c>
      <c r="B523" s="3">
        <v>20</v>
      </c>
      <c r="C523" s="1" t="s">
        <v>201</v>
      </c>
      <c r="D523" s="29">
        <v>3</v>
      </c>
    </row>
    <row r="524" spans="1:4" ht="14.25" customHeight="1">
      <c r="A524" s="16" t="s">
        <v>859</v>
      </c>
      <c r="B524" s="3">
        <v>20</v>
      </c>
      <c r="C524" s="1" t="s">
        <v>202</v>
      </c>
      <c r="D524" s="29">
        <v>3</v>
      </c>
    </row>
    <row r="525" spans="1:4" ht="14.25" customHeight="1">
      <c r="A525" s="16">
        <v>268.01</v>
      </c>
      <c r="B525" s="3">
        <f>87.6/20</f>
        <v>4.38</v>
      </c>
      <c r="C525" s="1" t="s">
        <v>484</v>
      </c>
      <c r="D525" s="29">
        <v>20</v>
      </c>
    </row>
    <row r="526" spans="1:4" ht="14.25" customHeight="1">
      <c r="A526" s="16">
        <v>268.02</v>
      </c>
      <c r="B526" s="35">
        <f>92.7/20</f>
        <v>4.6349999999999998</v>
      </c>
      <c r="C526" s="1" t="s">
        <v>487</v>
      </c>
      <c r="D526" s="29">
        <v>20</v>
      </c>
    </row>
    <row r="527" spans="1:4" ht="14.25" customHeight="1">
      <c r="A527" s="16">
        <v>268.02999999999997</v>
      </c>
      <c r="B527" s="3">
        <f>94.6/20</f>
        <v>4.7299999999999995</v>
      </c>
      <c r="C527" s="1" t="s">
        <v>485</v>
      </c>
      <c r="D527" s="29">
        <v>20</v>
      </c>
    </row>
    <row r="528" spans="1:4" ht="14.25" customHeight="1">
      <c r="A528" s="16">
        <v>268.04000000000002</v>
      </c>
      <c r="B528" s="35">
        <f>99.3/20</f>
        <v>4.9649999999999999</v>
      </c>
      <c r="C528" s="1" t="s">
        <v>486</v>
      </c>
      <c r="D528" s="29">
        <v>20</v>
      </c>
    </row>
    <row r="529" spans="1:18" ht="14.25" customHeight="1">
      <c r="A529" s="16">
        <v>268.05</v>
      </c>
      <c r="B529" s="3">
        <v>8.6</v>
      </c>
      <c r="C529" s="1" t="s">
        <v>470</v>
      </c>
      <c r="D529" s="29">
        <v>3</v>
      </c>
      <c r="R529" s="4"/>
    </row>
    <row r="530" spans="1:18" ht="14.25" customHeight="1">
      <c r="A530" s="16">
        <v>268.06</v>
      </c>
      <c r="B530" s="3">
        <v>8.6</v>
      </c>
      <c r="C530" s="1" t="s">
        <v>471</v>
      </c>
      <c r="D530" s="29">
        <v>3</v>
      </c>
    </row>
    <row r="531" spans="1:18" ht="14.25" customHeight="1">
      <c r="A531" s="16">
        <v>268.07</v>
      </c>
      <c r="B531" s="3">
        <v>8.6</v>
      </c>
      <c r="C531" s="1" t="s">
        <v>472</v>
      </c>
      <c r="D531" s="29">
        <v>3</v>
      </c>
    </row>
    <row r="532" spans="1:18" ht="14.25" customHeight="1">
      <c r="A532" s="16">
        <v>268.08</v>
      </c>
      <c r="B532" s="3">
        <v>8.6</v>
      </c>
      <c r="C532" s="1" t="s">
        <v>473</v>
      </c>
      <c r="D532" s="29">
        <v>3</v>
      </c>
    </row>
    <row r="533" spans="1:18" ht="14.25" customHeight="1">
      <c r="A533" s="16">
        <v>268.08999999999997</v>
      </c>
      <c r="B533" s="3">
        <v>8.6</v>
      </c>
      <c r="C533" s="1" t="s">
        <v>474</v>
      </c>
      <c r="D533" s="29">
        <v>3</v>
      </c>
    </row>
    <row r="534" spans="1:18" ht="14.25" customHeight="1">
      <c r="A534" s="17" t="s">
        <v>580</v>
      </c>
      <c r="B534" s="3">
        <v>8.6</v>
      </c>
      <c r="C534" s="1" t="s">
        <v>475</v>
      </c>
      <c r="D534" s="29">
        <v>3</v>
      </c>
    </row>
    <row r="535" spans="1:18" ht="14.25" customHeight="1">
      <c r="A535" s="17" t="s">
        <v>581</v>
      </c>
      <c r="B535" s="3">
        <v>8.6</v>
      </c>
      <c r="C535" s="1" t="s">
        <v>476</v>
      </c>
      <c r="D535" s="29">
        <v>3</v>
      </c>
    </row>
    <row r="536" spans="1:18" ht="14.25" customHeight="1">
      <c r="A536" s="17" t="s">
        <v>582</v>
      </c>
      <c r="B536" s="3">
        <v>8.6</v>
      </c>
      <c r="C536" s="1" t="s">
        <v>477</v>
      </c>
      <c r="D536" s="29">
        <v>3</v>
      </c>
    </row>
    <row r="537" spans="1:18" ht="14.25" customHeight="1">
      <c r="A537" s="17" t="s">
        <v>583</v>
      </c>
      <c r="B537" s="3">
        <v>8.6</v>
      </c>
      <c r="C537" s="1" t="s">
        <v>478</v>
      </c>
      <c r="D537" s="29">
        <v>3</v>
      </c>
    </row>
    <row r="538" spans="1:18" ht="14.25" customHeight="1">
      <c r="A538" s="17" t="s">
        <v>584</v>
      </c>
      <c r="B538" s="3">
        <v>8.6</v>
      </c>
      <c r="C538" s="1" t="s">
        <v>479</v>
      </c>
      <c r="D538" s="29">
        <v>3</v>
      </c>
    </row>
    <row r="539" spans="1:18" ht="14.25" customHeight="1">
      <c r="A539" s="17" t="s">
        <v>585</v>
      </c>
      <c r="B539" s="3">
        <v>8.6</v>
      </c>
      <c r="C539" s="1" t="s">
        <v>480</v>
      </c>
      <c r="D539" s="29">
        <v>3</v>
      </c>
    </row>
    <row r="540" spans="1:18" ht="14.25" customHeight="1">
      <c r="A540" s="17" t="s">
        <v>586</v>
      </c>
      <c r="B540" s="3">
        <v>8.6</v>
      </c>
      <c r="C540" s="1" t="s">
        <v>481</v>
      </c>
      <c r="D540" s="29">
        <v>3</v>
      </c>
    </row>
    <row r="541" spans="1:18" ht="14.25" customHeight="1">
      <c r="A541" s="17" t="s">
        <v>587</v>
      </c>
      <c r="B541" s="3">
        <v>8.6</v>
      </c>
      <c r="C541" s="1" t="s">
        <v>482</v>
      </c>
      <c r="D541" s="29">
        <v>3</v>
      </c>
    </row>
    <row r="542" spans="1:18" ht="14.25" customHeight="1">
      <c r="A542" s="17" t="s">
        <v>588</v>
      </c>
      <c r="B542" s="3">
        <v>8.6</v>
      </c>
      <c r="C542" s="1" t="s">
        <v>483</v>
      </c>
      <c r="D542" s="29">
        <v>3</v>
      </c>
    </row>
    <row r="543" spans="1:18" ht="14.25" customHeight="1">
      <c r="A543" s="17" t="s">
        <v>589</v>
      </c>
      <c r="B543" s="3">
        <v>19.100000000000001</v>
      </c>
      <c r="C543" s="1" t="s">
        <v>488</v>
      </c>
      <c r="D543" s="29">
        <v>2</v>
      </c>
    </row>
    <row r="544" spans="1:18" ht="14.25" customHeight="1">
      <c r="A544" s="17" t="s">
        <v>590</v>
      </c>
      <c r="B544" s="3">
        <v>19.100000000000001</v>
      </c>
      <c r="C544" s="1" t="s">
        <v>489</v>
      </c>
      <c r="D544" s="29">
        <v>2</v>
      </c>
    </row>
    <row r="545" spans="1:18" ht="14.25" customHeight="1">
      <c r="A545" s="17" t="s">
        <v>591</v>
      </c>
      <c r="B545" s="3">
        <v>19.100000000000001</v>
      </c>
      <c r="C545" s="1" t="s">
        <v>490</v>
      </c>
      <c r="D545" s="29">
        <v>2</v>
      </c>
    </row>
    <row r="546" spans="1:18" ht="14.25" customHeight="1">
      <c r="A546" s="17" t="s">
        <v>592</v>
      </c>
      <c r="B546" s="3">
        <v>19.100000000000001</v>
      </c>
      <c r="C546" s="1" t="s">
        <v>491</v>
      </c>
      <c r="D546" s="29">
        <v>2</v>
      </c>
    </row>
    <row r="547" spans="1:18" ht="14.25" customHeight="1">
      <c r="A547" s="17" t="s">
        <v>593</v>
      </c>
      <c r="B547" s="3">
        <v>19.100000000000001</v>
      </c>
      <c r="C547" s="1" t="s">
        <v>492</v>
      </c>
      <c r="D547" s="29">
        <v>2</v>
      </c>
    </row>
    <row r="548" spans="1:18" ht="14.25" customHeight="1">
      <c r="A548" s="17" t="s">
        <v>594</v>
      </c>
      <c r="B548" s="3">
        <v>19.100000000000001</v>
      </c>
      <c r="C548" s="1" t="s">
        <v>493</v>
      </c>
      <c r="D548" s="29">
        <v>2</v>
      </c>
      <c r="R548" s="4"/>
    </row>
    <row r="549" spans="1:18" ht="14.25" customHeight="1">
      <c r="A549" s="17" t="s">
        <v>595</v>
      </c>
      <c r="B549" s="3">
        <v>19.100000000000001</v>
      </c>
      <c r="C549" s="1" t="s">
        <v>505</v>
      </c>
      <c r="D549" s="29">
        <v>2</v>
      </c>
    </row>
    <row r="550" spans="1:18" ht="14.25" customHeight="1">
      <c r="A550" s="17" t="s">
        <v>596</v>
      </c>
      <c r="B550" s="3">
        <v>19.100000000000001</v>
      </c>
      <c r="C550" s="1" t="s">
        <v>494</v>
      </c>
      <c r="D550" s="29">
        <v>2</v>
      </c>
    </row>
    <row r="551" spans="1:18" ht="14.25" customHeight="1">
      <c r="A551" s="17" t="s">
        <v>597</v>
      </c>
      <c r="B551" s="3">
        <v>19.100000000000001</v>
      </c>
      <c r="C551" s="1" t="s">
        <v>495</v>
      </c>
      <c r="D551" s="29">
        <v>2</v>
      </c>
    </row>
    <row r="552" spans="1:18" ht="14.25" customHeight="1">
      <c r="A552" s="17" t="s">
        <v>598</v>
      </c>
      <c r="B552" s="3">
        <v>19.100000000000001</v>
      </c>
      <c r="C552" s="1" t="s">
        <v>496</v>
      </c>
      <c r="D552" s="29">
        <v>2</v>
      </c>
    </row>
    <row r="553" spans="1:18" ht="14.25" customHeight="1">
      <c r="A553" s="17" t="s">
        <v>599</v>
      </c>
      <c r="B553" s="3">
        <v>19.100000000000001</v>
      </c>
      <c r="C553" s="1" t="s">
        <v>497</v>
      </c>
      <c r="D553" s="29">
        <v>2</v>
      </c>
    </row>
    <row r="554" spans="1:18" ht="14.25" customHeight="1">
      <c r="A554" s="17" t="s">
        <v>600</v>
      </c>
      <c r="B554" s="3">
        <v>19.100000000000001</v>
      </c>
      <c r="C554" s="1" t="s">
        <v>504</v>
      </c>
      <c r="D554" s="29">
        <v>2</v>
      </c>
    </row>
    <row r="555" spans="1:18" s="4" customFormat="1" ht="14.25" customHeight="1">
      <c r="A555" s="17" t="s">
        <v>601</v>
      </c>
      <c r="B555" s="3">
        <v>19.100000000000001</v>
      </c>
      <c r="C555" s="1" t="s">
        <v>503</v>
      </c>
      <c r="D555" s="29">
        <v>2</v>
      </c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</row>
    <row r="556" spans="1:18" ht="14.25" customHeight="1">
      <c r="A556" s="17" t="s">
        <v>602</v>
      </c>
      <c r="B556" s="3">
        <v>19.100000000000001</v>
      </c>
      <c r="C556" s="1" t="s">
        <v>502</v>
      </c>
      <c r="D556" s="29">
        <v>2</v>
      </c>
    </row>
    <row r="557" spans="1:18" ht="14.25" customHeight="1">
      <c r="A557" s="17" t="s">
        <v>603</v>
      </c>
      <c r="B557" s="3">
        <v>19.100000000000001</v>
      </c>
      <c r="C557" s="1" t="s">
        <v>501</v>
      </c>
      <c r="D557" s="29">
        <v>2</v>
      </c>
    </row>
    <row r="558" spans="1:18" ht="14.25" customHeight="1">
      <c r="A558" s="17" t="s">
        <v>604</v>
      </c>
      <c r="B558" s="3">
        <v>19.100000000000001</v>
      </c>
      <c r="C558" s="1" t="s">
        <v>500</v>
      </c>
      <c r="D558" s="29">
        <v>2</v>
      </c>
    </row>
    <row r="559" spans="1:18" ht="14.25" customHeight="1">
      <c r="A559" s="17" t="s">
        <v>605</v>
      </c>
      <c r="B559" s="3">
        <v>19.100000000000001</v>
      </c>
      <c r="C559" s="1" t="s">
        <v>499</v>
      </c>
      <c r="D559" s="29">
        <v>2</v>
      </c>
    </row>
    <row r="560" spans="1:18" ht="14.25" customHeight="1">
      <c r="A560" s="17" t="s">
        <v>606</v>
      </c>
      <c r="B560" s="3">
        <v>19.100000000000001</v>
      </c>
      <c r="C560" s="1" t="s">
        <v>498</v>
      </c>
      <c r="D560" s="29">
        <v>2</v>
      </c>
    </row>
    <row r="561" spans="1:18" ht="14.25" customHeight="1">
      <c r="A561" s="16" t="s">
        <v>1485</v>
      </c>
      <c r="B561" s="3">
        <v>75.5</v>
      </c>
      <c r="C561" s="31" t="s">
        <v>2315</v>
      </c>
      <c r="D561" s="29">
        <v>5</v>
      </c>
    </row>
    <row r="562" spans="1:18" ht="14.25" customHeight="1">
      <c r="A562" s="17" t="s">
        <v>709</v>
      </c>
      <c r="B562" s="3">
        <v>36.299999999999997</v>
      </c>
      <c r="C562" s="1" t="s">
        <v>226</v>
      </c>
      <c r="D562" s="29">
        <v>3</v>
      </c>
    </row>
    <row r="563" spans="1:18" ht="14.25" customHeight="1">
      <c r="A563" s="17" t="s">
        <v>710</v>
      </c>
      <c r="B563" s="3">
        <v>36.299999999999997</v>
      </c>
      <c r="C563" s="1" t="s">
        <v>227</v>
      </c>
      <c r="D563" s="29">
        <v>3</v>
      </c>
      <c r="R563" s="4"/>
    </row>
    <row r="564" spans="1:18" ht="14.25" customHeight="1">
      <c r="A564" s="17" t="s">
        <v>711</v>
      </c>
      <c r="B564" s="3">
        <v>36.299999999999997</v>
      </c>
      <c r="C564" s="1" t="s">
        <v>228</v>
      </c>
      <c r="D564" s="29">
        <v>3</v>
      </c>
    </row>
    <row r="565" spans="1:18" ht="14.25" customHeight="1">
      <c r="A565" s="17" t="s">
        <v>712</v>
      </c>
      <c r="B565" s="3">
        <v>36.299999999999997</v>
      </c>
      <c r="C565" s="1" t="s">
        <v>229</v>
      </c>
      <c r="D565" s="29">
        <v>3</v>
      </c>
    </row>
    <row r="566" spans="1:18" ht="14.25" customHeight="1">
      <c r="A566" s="17" t="s">
        <v>713</v>
      </c>
      <c r="B566" s="3">
        <v>36.299999999999997</v>
      </c>
      <c r="C566" s="1" t="s">
        <v>180</v>
      </c>
      <c r="D566" s="29">
        <v>3</v>
      </c>
    </row>
    <row r="567" spans="1:18" ht="14.25" customHeight="1">
      <c r="A567" s="17" t="s">
        <v>714</v>
      </c>
      <c r="B567" s="3">
        <v>36.299999999999997</v>
      </c>
      <c r="C567" s="1" t="s">
        <v>230</v>
      </c>
      <c r="D567" s="29">
        <v>3</v>
      </c>
    </row>
    <row r="568" spans="1:18" ht="14.25" customHeight="1">
      <c r="A568" s="17" t="s">
        <v>715</v>
      </c>
      <c r="B568" s="3">
        <v>36.299999999999997</v>
      </c>
      <c r="C568" s="1" t="s">
        <v>231</v>
      </c>
      <c r="D568" s="29">
        <v>3</v>
      </c>
    </row>
    <row r="569" spans="1:18" ht="14.25" customHeight="1">
      <c r="A569" s="17" t="s">
        <v>716</v>
      </c>
      <c r="B569" s="3">
        <v>36.299999999999997</v>
      </c>
      <c r="C569" s="1" t="s">
        <v>232</v>
      </c>
      <c r="D569" s="29">
        <v>3</v>
      </c>
    </row>
    <row r="570" spans="1:18" s="4" customFormat="1" ht="14.25" customHeight="1">
      <c r="A570" s="17" t="s">
        <v>717</v>
      </c>
      <c r="B570" s="3">
        <v>36.299999999999997</v>
      </c>
      <c r="C570" s="1" t="s">
        <v>233</v>
      </c>
      <c r="D570" s="29">
        <v>3</v>
      </c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</row>
    <row r="571" spans="1:18" ht="14.25" customHeight="1">
      <c r="A571" s="17" t="s">
        <v>718</v>
      </c>
      <c r="B571" s="3">
        <v>36.299999999999997</v>
      </c>
      <c r="C571" s="1" t="s">
        <v>234</v>
      </c>
      <c r="D571" s="29">
        <v>3</v>
      </c>
    </row>
    <row r="572" spans="1:18" ht="14.25" customHeight="1">
      <c r="A572" s="17" t="s">
        <v>719</v>
      </c>
      <c r="B572" s="3">
        <v>36.299999999999997</v>
      </c>
      <c r="C572" s="1" t="s">
        <v>235</v>
      </c>
      <c r="D572" s="29">
        <v>3</v>
      </c>
    </row>
    <row r="573" spans="1:18" ht="14.25" customHeight="1">
      <c r="A573" s="17" t="s">
        <v>720</v>
      </c>
      <c r="B573" s="3">
        <v>36.299999999999997</v>
      </c>
      <c r="C573" s="1" t="s">
        <v>236</v>
      </c>
      <c r="D573" s="29">
        <v>3</v>
      </c>
    </row>
    <row r="574" spans="1:18" ht="14.25" customHeight="1">
      <c r="A574" s="17" t="s">
        <v>721</v>
      </c>
      <c r="B574" s="3">
        <v>9.5</v>
      </c>
      <c r="C574" s="1" t="s">
        <v>113</v>
      </c>
      <c r="D574" s="29">
        <v>5</v>
      </c>
    </row>
    <row r="575" spans="1:18" ht="14.25" customHeight="1">
      <c r="A575" s="17" t="s">
        <v>722</v>
      </c>
      <c r="B575" s="3">
        <v>9.5</v>
      </c>
      <c r="C575" s="1" t="s">
        <v>126</v>
      </c>
      <c r="D575" s="29">
        <v>5</v>
      </c>
    </row>
    <row r="576" spans="1:18" ht="14.25" customHeight="1">
      <c r="A576" s="17" t="s">
        <v>723</v>
      </c>
      <c r="B576" s="3">
        <v>9.5</v>
      </c>
      <c r="C576" s="1" t="s">
        <v>114</v>
      </c>
      <c r="D576" s="29">
        <v>5</v>
      </c>
    </row>
    <row r="577" spans="1:18" ht="14.25" customHeight="1">
      <c r="A577" s="17" t="s">
        <v>724</v>
      </c>
      <c r="B577" s="3">
        <v>9.5</v>
      </c>
      <c r="C577" s="1" t="s">
        <v>115</v>
      </c>
      <c r="D577" s="29">
        <v>5</v>
      </c>
    </row>
    <row r="578" spans="1:18" ht="14.25" customHeight="1">
      <c r="A578" s="17" t="s">
        <v>725</v>
      </c>
      <c r="B578" s="3">
        <v>9.5</v>
      </c>
      <c r="C578" s="1" t="s">
        <v>116</v>
      </c>
      <c r="D578" s="29">
        <v>5</v>
      </c>
      <c r="R578" s="4"/>
    </row>
    <row r="579" spans="1:18" ht="14.25" customHeight="1">
      <c r="A579" s="17" t="s">
        <v>726</v>
      </c>
      <c r="B579" s="3">
        <v>9.5</v>
      </c>
      <c r="C579" s="1" t="s">
        <v>181</v>
      </c>
      <c r="D579" s="29">
        <v>5</v>
      </c>
    </row>
    <row r="580" spans="1:18" ht="14.25" customHeight="1">
      <c r="A580" s="17" t="s">
        <v>727</v>
      </c>
      <c r="B580" s="3">
        <v>9.5</v>
      </c>
      <c r="C580" s="1" t="s">
        <v>117</v>
      </c>
      <c r="D580" s="29">
        <v>5</v>
      </c>
    </row>
    <row r="581" spans="1:18" ht="14.25" customHeight="1">
      <c r="A581" s="17" t="s">
        <v>1305</v>
      </c>
      <c r="B581" s="3">
        <v>9.5</v>
      </c>
      <c r="C581" s="1" t="s">
        <v>118</v>
      </c>
      <c r="D581" s="29">
        <v>5</v>
      </c>
    </row>
    <row r="582" spans="1:18" ht="14.25" customHeight="1">
      <c r="A582" s="17" t="s">
        <v>728</v>
      </c>
      <c r="B582" s="3">
        <v>9.5</v>
      </c>
      <c r="C582" s="1" t="s">
        <v>119</v>
      </c>
      <c r="D582" s="29">
        <v>5</v>
      </c>
    </row>
    <row r="583" spans="1:18" ht="14.25" customHeight="1">
      <c r="A583" s="17" t="s">
        <v>729</v>
      </c>
      <c r="B583" s="3">
        <v>9.5</v>
      </c>
      <c r="C583" s="1" t="s">
        <v>141</v>
      </c>
      <c r="D583" s="29">
        <v>5</v>
      </c>
    </row>
    <row r="584" spans="1:18" ht="14.25" customHeight="1">
      <c r="A584" s="17" t="s">
        <v>730</v>
      </c>
      <c r="B584" s="3">
        <v>9.5</v>
      </c>
      <c r="C584" s="1" t="s">
        <v>120</v>
      </c>
      <c r="D584" s="29">
        <v>5</v>
      </c>
    </row>
    <row r="585" spans="1:18" s="4" customFormat="1" ht="14.25" customHeight="1">
      <c r="A585" s="17" t="s">
        <v>731</v>
      </c>
      <c r="B585" s="3">
        <v>9.5</v>
      </c>
      <c r="C585" s="1" t="s">
        <v>121</v>
      </c>
      <c r="D585" s="29">
        <v>5</v>
      </c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</row>
    <row r="586" spans="1:18" ht="14.25" customHeight="1">
      <c r="A586" s="17" t="s">
        <v>732</v>
      </c>
      <c r="B586" s="3">
        <v>9.5</v>
      </c>
      <c r="C586" s="1" t="s">
        <v>122</v>
      </c>
      <c r="D586" s="29">
        <v>5</v>
      </c>
    </row>
    <row r="587" spans="1:18" ht="14.25" customHeight="1">
      <c r="A587" s="17" t="s">
        <v>733</v>
      </c>
      <c r="B587" s="3">
        <v>9.5</v>
      </c>
      <c r="C587" s="1" t="s">
        <v>123</v>
      </c>
      <c r="D587" s="29">
        <v>5</v>
      </c>
    </row>
    <row r="588" spans="1:18" ht="14.25" customHeight="1">
      <c r="A588" s="17" t="s">
        <v>734</v>
      </c>
      <c r="B588" s="3">
        <v>9.5</v>
      </c>
      <c r="C588" s="1" t="s">
        <v>125</v>
      </c>
      <c r="D588" s="29">
        <v>5</v>
      </c>
    </row>
    <row r="589" spans="1:18" ht="14.25" customHeight="1">
      <c r="A589" s="17" t="s">
        <v>735</v>
      </c>
      <c r="B589" s="3">
        <v>9.5</v>
      </c>
      <c r="C589" s="1" t="s">
        <v>124</v>
      </c>
      <c r="D589" s="29">
        <v>5</v>
      </c>
    </row>
    <row r="590" spans="1:18" ht="14.25" customHeight="1">
      <c r="A590" s="17" t="s">
        <v>736</v>
      </c>
      <c r="B590" s="3">
        <v>9.5</v>
      </c>
      <c r="C590" s="1" t="s">
        <v>182</v>
      </c>
      <c r="D590" s="29">
        <v>5</v>
      </c>
    </row>
    <row r="591" spans="1:18" ht="14.25" customHeight="1">
      <c r="A591" s="17" t="s">
        <v>737</v>
      </c>
      <c r="B591" s="3">
        <v>9.5</v>
      </c>
      <c r="C591" s="1" t="s">
        <v>127</v>
      </c>
      <c r="D591" s="29">
        <v>5</v>
      </c>
    </row>
    <row r="592" spans="1:18" ht="14.25" customHeight="1">
      <c r="A592" s="17" t="s">
        <v>738</v>
      </c>
      <c r="B592" s="3">
        <v>20</v>
      </c>
      <c r="C592" s="1" t="s">
        <v>142</v>
      </c>
      <c r="D592" s="29">
        <v>3</v>
      </c>
    </row>
    <row r="593" spans="1:18" ht="14.25" customHeight="1">
      <c r="A593" s="17" t="s">
        <v>739</v>
      </c>
      <c r="B593" s="3">
        <v>20</v>
      </c>
      <c r="C593" s="1" t="s">
        <v>1304</v>
      </c>
      <c r="D593" s="29">
        <v>3</v>
      </c>
      <c r="R593" s="4"/>
    </row>
    <row r="594" spans="1:18" ht="14.25" customHeight="1">
      <c r="A594" s="17" t="s">
        <v>740</v>
      </c>
      <c r="B594" s="3">
        <v>20</v>
      </c>
      <c r="C594" s="1" t="s">
        <v>128</v>
      </c>
      <c r="D594" s="29">
        <v>3</v>
      </c>
    </row>
    <row r="595" spans="1:18" ht="14.25" customHeight="1">
      <c r="A595" s="17" t="s">
        <v>741</v>
      </c>
      <c r="B595" s="3">
        <v>20</v>
      </c>
      <c r="C595" s="1" t="s">
        <v>129</v>
      </c>
      <c r="D595" s="29">
        <v>3</v>
      </c>
    </row>
    <row r="596" spans="1:18" ht="14.25" customHeight="1">
      <c r="A596" s="17" t="s">
        <v>742</v>
      </c>
      <c r="B596" s="3">
        <v>20</v>
      </c>
      <c r="C596" s="1" t="s">
        <v>130</v>
      </c>
      <c r="D596" s="29">
        <v>3</v>
      </c>
    </row>
    <row r="597" spans="1:18" ht="14.25" customHeight="1">
      <c r="A597" s="17" t="s">
        <v>743</v>
      </c>
      <c r="B597" s="3">
        <v>20</v>
      </c>
      <c r="C597" s="1" t="s">
        <v>184</v>
      </c>
      <c r="D597" s="29">
        <v>3</v>
      </c>
    </row>
    <row r="598" spans="1:18" ht="14.25" customHeight="1">
      <c r="A598" s="17" t="s">
        <v>744</v>
      </c>
      <c r="B598" s="3">
        <v>20</v>
      </c>
      <c r="C598" s="1" t="s">
        <v>131</v>
      </c>
      <c r="D598" s="29">
        <v>3</v>
      </c>
    </row>
    <row r="599" spans="1:18" ht="14.25" customHeight="1">
      <c r="A599" s="17" t="s">
        <v>745</v>
      </c>
      <c r="B599" s="3">
        <v>20</v>
      </c>
      <c r="C599" s="1" t="s">
        <v>132</v>
      </c>
      <c r="D599" s="29">
        <v>3</v>
      </c>
    </row>
    <row r="600" spans="1:18" s="4" customFormat="1" ht="14.25" customHeight="1">
      <c r="A600" s="17" t="s">
        <v>746</v>
      </c>
      <c r="B600" s="3">
        <v>20</v>
      </c>
      <c r="C600" s="1" t="s">
        <v>133</v>
      </c>
      <c r="D600" s="29">
        <v>3</v>
      </c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</row>
    <row r="601" spans="1:18" ht="14.25" customHeight="1">
      <c r="A601" s="17" t="s">
        <v>747</v>
      </c>
      <c r="B601" s="3">
        <v>20</v>
      </c>
      <c r="C601" s="1" t="s">
        <v>143</v>
      </c>
      <c r="D601" s="29">
        <v>3</v>
      </c>
    </row>
    <row r="602" spans="1:18" ht="14.25" customHeight="1">
      <c r="A602" s="17" t="s">
        <v>748</v>
      </c>
      <c r="B602" s="3">
        <v>20</v>
      </c>
      <c r="C602" s="1" t="s">
        <v>183</v>
      </c>
      <c r="D602" s="29">
        <v>3</v>
      </c>
    </row>
    <row r="603" spans="1:18" ht="14.25" customHeight="1">
      <c r="A603" s="17" t="s">
        <v>749</v>
      </c>
      <c r="B603" s="3">
        <v>20</v>
      </c>
      <c r="C603" s="1" t="s">
        <v>135</v>
      </c>
      <c r="D603" s="29">
        <v>3</v>
      </c>
      <c r="R603" s="4"/>
    </row>
    <row r="604" spans="1:18" ht="14.25" customHeight="1">
      <c r="A604" s="17" t="s">
        <v>750</v>
      </c>
      <c r="B604" s="3">
        <v>20</v>
      </c>
      <c r="C604" s="1" t="s">
        <v>136</v>
      </c>
      <c r="D604" s="29">
        <v>3</v>
      </c>
    </row>
    <row r="605" spans="1:18" ht="14.25" customHeight="1">
      <c r="A605" s="17" t="s">
        <v>751</v>
      </c>
      <c r="B605" s="3">
        <v>20</v>
      </c>
      <c r="C605" s="1" t="s">
        <v>137</v>
      </c>
      <c r="D605" s="29">
        <v>3</v>
      </c>
      <c r="R605" s="4"/>
    </row>
    <row r="606" spans="1:18" ht="14.25" customHeight="1">
      <c r="A606" s="17" t="s">
        <v>752</v>
      </c>
      <c r="B606" s="3">
        <v>20</v>
      </c>
      <c r="C606" s="1" t="s">
        <v>138</v>
      </c>
      <c r="D606" s="29">
        <v>3</v>
      </c>
    </row>
    <row r="607" spans="1:18" ht="14.25" customHeight="1">
      <c r="A607" s="17" t="s">
        <v>753</v>
      </c>
      <c r="B607" s="3">
        <v>20</v>
      </c>
      <c r="C607" s="1" t="s">
        <v>139</v>
      </c>
      <c r="D607" s="29">
        <v>3</v>
      </c>
    </row>
    <row r="608" spans="1:18" ht="14.25" customHeight="1">
      <c r="A608" s="17" t="s">
        <v>754</v>
      </c>
      <c r="B608" s="3">
        <v>20</v>
      </c>
      <c r="C608" s="1" t="s">
        <v>134</v>
      </c>
      <c r="D608" s="29">
        <v>3</v>
      </c>
    </row>
    <row r="609" spans="1:18" ht="14.25" customHeight="1">
      <c r="A609" s="17" t="s">
        <v>755</v>
      </c>
      <c r="B609" s="3">
        <v>20</v>
      </c>
      <c r="C609" s="1" t="s">
        <v>140</v>
      </c>
      <c r="D609" s="29">
        <v>3</v>
      </c>
    </row>
    <row r="610" spans="1:18" s="4" customFormat="1" ht="14.25" customHeight="1">
      <c r="A610" s="16" t="s">
        <v>1073</v>
      </c>
      <c r="B610" s="3">
        <v>16.5</v>
      </c>
      <c r="C610" s="1" t="s">
        <v>536</v>
      </c>
      <c r="D610" s="29">
        <v>5</v>
      </c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</row>
    <row r="611" spans="1:18" ht="14.25" customHeight="1">
      <c r="A611" s="16" t="s">
        <v>1074</v>
      </c>
      <c r="B611" s="3">
        <v>11.7</v>
      </c>
      <c r="C611" s="1" t="s">
        <v>537</v>
      </c>
      <c r="D611" s="29">
        <v>5</v>
      </c>
    </row>
    <row r="612" spans="1:18" s="4" customFormat="1" ht="14.25" customHeight="1">
      <c r="A612" s="16" t="s">
        <v>1309</v>
      </c>
      <c r="B612" s="3">
        <v>60.8</v>
      </c>
      <c r="C612" s="1" t="s">
        <v>532</v>
      </c>
      <c r="D612" s="29">
        <v>3</v>
      </c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</row>
    <row r="613" spans="1:18" ht="14.25" customHeight="1">
      <c r="A613" s="16" t="s">
        <v>1310</v>
      </c>
      <c r="B613" s="3">
        <v>62.2</v>
      </c>
      <c r="C613" s="1" t="s">
        <v>531</v>
      </c>
      <c r="D613" s="29">
        <v>3</v>
      </c>
    </row>
    <row r="614" spans="1:18" ht="14.25" customHeight="1">
      <c r="A614" s="16" t="s">
        <v>1308</v>
      </c>
      <c r="B614" s="3">
        <v>22.3</v>
      </c>
      <c r="C614" s="1" t="s">
        <v>538</v>
      </c>
      <c r="D614" s="29">
        <v>5</v>
      </c>
    </row>
    <row r="615" spans="1:18" ht="14.25" customHeight="1">
      <c r="A615" s="16" t="s">
        <v>1075</v>
      </c>
      <c r="B615" s="3">
        <v>27.5</v>
      </c>
      <c r="C615" s="1" t="s">
        <v>539</v>
      </c>
      <c r="D615" s="29">
        <v>5</v>
      </c>
    </row>
    <row r="616" spans="1:18" ht="14.25" customHeight="1">
      <c r="A616" s="16" t="s">
        <v>1076</v>
      </c>
      <c r="B616" s="3">
        <v>30.5</v>
      </c>
      <c r="C616" s="1" t="s">
        <v>540</v>
      </c>
      <c r="D616" s="29">
        <v>5</v>
      </c>
    </row>
    <row r="617" spans="1:18" ht="14.25" customHeight="1">
      <c r="A617" s="16" t="s">
        <v>1077</v>
      </c>
      <c r="B617" s="3">
        <v>63</v>
      </c>
      <c r="C617" s="1" t="s">
        <v>530</v>
      </c>
      <c r="D617" s="29">
        <v>3</v>
      </c>
    </row>
    <row r="618" spans="1:18" ht="14.25" customHeight="1">
      <c r="A618" s="16" t="s">
        <v>1311</v>
      </c>
      <c r="B618" s="3">
        <v>78.8</v>
      </c>
      <c r="C618" s="1" t="s">
        <v>535</v>
      </c>
      <c r="D618" s="29">
        <v>3</v>
      </c>
    </row>
    <row r="619" spans="1:18" ht="14.25" customHeight="1">
      <c r="A619" s="16" t="s">
        <v>1078</v>
      </c>
      <c r="B619" s="3">
        <v>58.6</v>
      </c>
      <c r="C619" s="1" t="s">
        <v>533</v>
      </c>
      <c r="D619" s="29">
        <v>3</v>
      </c>
    </row>
    <row r="620" spans="1:18" ht="14.25" customHeight="1">
      <c r="A620" s="16" t="s">
        <v>1079</v>
      </c>
      <c r="B620" s="3">
        <v>82.4</v>
      </c>
      <c r="C620" s="1" t="s">
        <v>534</v>
      </c>
      <c r="D620" s="29">
        <v>3</v>
      </c>
    </row>
    <row r="621" spans="1:18" ht="14.25" customHeight="1">
      <c r="A621" s="17" t="s">
        <v>756</v>
      </c>
      <c r="B621" s="3">
        <v>10</v>
      </c>
      <c r="C621" s="1" t="s">
        <v>144</v>
      </c>
      <c r="D621" s="29">
        <v>20</v>
      </c>
    </row>
    <row r="622" spans="1:18" ht="14.25" customHeight="1">
      <c r="A622" s="17" t="s">
        <v>757</v>
      </c>
      <c r="B622" s="3">
        <v>10</v>
      </c>
      <c r="C622" s="1" t="s">
        <v>145</v>
      </c>
      <c r="D622" s="29">
        <v>10</v>
      </c>
    </row>
    <row r="623" spans="1:18" ht="14.25" customHeight="1">
      <c r="A623" s="17" t="s">
        <v>758</v>
      </c>
      <c r="B623" s="3">
        <v>10</v>
      </c>
      <c r="C623" s="1" t="s">
        <v>146</v>
      </c>
      <c r="D623" s="29">
        <v>10</v>
      </c>
      <c r="R623" s="4"/>
    </row>
    <row r="624" spans="1:18" ht="14.25" customHeight="1">
      <c r="A624" s="17" t="s">
        <v>759</v>
      </c>
      <c r="B624" s="3">
        <v>10</v>
      </c>
      <c r="C624" s="1" t="s">
        <v>147</v>
      </c>
      <c r="D624" s="29">
        <v>10</v>
      </c>
    </row>
    <row r="625" spans="1:18" ht="14.25" customHeight="1">
      <c r="A625" s="17" t="s">
        <v>760</v>
      </c>
      <c r="B625" s="3">
        <v>10</v>
      </c>
      <c r="C625" s="1" t="s">
        <v>148</v>
      </c>
      <c r="D625" s="29">
        <v>10</v>
      </c>
    </row>
    <row r="626" spans="1:18" ht="14.25" customHeight="1">
      <c r="A626" s="16" t="s">
        <v>996</v>
      </c>
      <c r="B626" s="3">
        <f>60/30</f>
        <v>2</v>
      </c>
      <c r="C626" s="1" t="s">
        <v>336</v>
      </c>
      <c r="D626" s="29">
        <v>60</v>
      </c>
    </row>
    <row r="627" spans="1:18" ht="14.25" customHeight="1">
      <c r="A627" s="16" t="s">
        <v>997</v>
      </c>
      <c r="B627" s="35">
        <f>57.8/30</f>
        <v>1.9266666666666665</v>
      </c>
      <c r="C627" s="1" t="s">
        <v>335</v>
      </c>
      <c r="D627" s="29">
        <v>60</v>
      </c>
    </row>
    <row r="628" spans="1:18" ht="14.25" customHeight="1">
      <c r="A628" s="16" t="s">
        <v>998</v>
      </c>
      <c r="B628" s="35">
        <f>68.2/30</f>
        <v>2.2733333333333334</v>
      </c>
      <c r="C628" s="1" t="s">
        <v>337</v>
      </c>
      <c r="D628" s="29">
        <v>60</v>
      </c>
    </row>
    <row r="629" spans="1:18" ht="14.25" customHeight="1">
      <c r="A629" s="16" t="s">
        <v>999</v>
      </c>
      <c r="B629" s="35">
        <f>69.7/50</f>
        <v>1.3940000000000001</v>
      </c>
      <c r="C629" s="1" t="s">
        <v>332</v>
      </c>
      <c r="D629" s="29">
        <v>50</v>
      </c>
    </row>
    <row r="630" spans="1:18" s="4" customFormat="1" ht="14.25" customHeight="1">
      <c r="A630" s="16" t="s">
        <v>1000</v>
      </c>
      <c r="B630" s="35">
        <f>70.6/50</f>
        <v>1.4119999999999999</v>
      </c>
      <c r="C630" s="1" t="s">
        <v>333</v>
      </c>
      <c r="D630" s="29">
        <v>50</v>
      </c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</row>
    <row r="631" spans="1:18" ht="14.25" customHeight="1">
      <c r="A631" s="16" t="s">
        <v>1001</v>
      </c>
      <c r="B631" s="35">
        <f>123.4/50</f>
        <v>2.468</v>
      </c>
      <c r="C631" s="1" t="s">
        <v>334</v>
      </c>
      <c r="D631" s="29">
        <v>50</v>
      </c>
    </row>
    <row r="632" spans="1:18" ht="14.25" customHeight="1">
      <c r="A632" s="16" t="s">
        <v>1010</v>
      </c>
      <c r="B632" s="35">
        <f>232.5/1000</f>
        <v>0.23250000000000001</v>
      </c>
      <c r="C632" s="1" t="s">
        <v>360</v>
      </c>
      <c r="D632" s="29">
        <v>1000</v>
      </c>
    </row>
    <row r="633" spans="1:18" ht="14.25" customHeight="1">
      <c r="A633" s="16" t="s">
        <v>1011</v>
      </c>
      <c r="B633" s="35">
        <f>262.8/1000</f>
        <v>0.26280000000000003</v>
      </c>
      <c r="C633" s="1" t="s">
        <v>361</v>
      </c>
      <c r="D633" s="29">
        <v>1000</v>
      </c>
    </row>
    <row r="634" spans="1:18" ht="14.25" customHeight="1">
      <c r="A634" s="16" t="s">
        <v>1012</v>
      </c>
      <c r="B634" s="3">
        <f>5/10</f>
        <v>0.5</v>
      </c>
      <c r="C634" s="1" t="s">
        <v>362</v>
      </c>
      <c r="D634" s="29">
        <v>1000</v>
      </c>
    </row>
    <row r="635" spans="1:18" ht="14.25" customHeight="1">
      <c r="A635" s="16" t="s">
        <v>982</v>
      </c>
      <c r="B635" s="3">
        <f>3.9/5</f>
        <v>0.78</v>
      </c>
      <c r="C635" s="1" t="s">
        <v>346</v>
      </c>
      <c r="D635" s="29">
        <v>1000</v>
      </c>
    </row>
    <row r="636" spans="1:18" ht="14.25" customHeight="1">
      <c r="A636" s="16" t="s">
        <v>983</v>
      </c>
      <c r="B636" s="3">
        <f>3.6/5</f>
        <v>0.72</v>
      </c>
      <c r="C636" s="1" t="s">
        <v>347</v>
      </c>
      <c r="D636" s="29">
        <v>1000</v>
      </c>
    </row>
    <row r="637" spans="1:18" s="4" customFormat="1" ht="14.25" customHeight="1">
      <c r="A637" s="16" t="s">
        <v>984</v>
      </c>
      <c r="B637" s="3">
        <f>4.7/5</f>
        <v>0.94000000000000006</v>
      </c>
      <c r="C637" s="1" t="s">
        <v>348</v>
      </c>
      <c r="D637" s="29">
        <v>500</v>
      </c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</row>
    <row r="638" spans="1:18" ht="14.25" customHeight="1">
      <c r="A638" s="16" t="s">
        <v>985</v>
      </c>
      <c r="B638" s="35">
        <f>12.9/50</f>
        <v>0.25800000000000001</v>
      </c>
      <c r="C638" s="1" t="s">
        <v>350</v>
      </c>
      <c r="D638" s="29">
        <v>50</v>
      </c>
    </row>
    <row r="639" spans="1:18" ht="14.25" customHeight="1">
      <c r="A639" s="16" t="s">
        <v>986</v>
      </c>
      <c r="B639" s="35">
        <f>41.2/50</f>
        <v>0.82400000000000007</v>
      </c>
      <c r="C639" s="1" t="s">
        <v>349</v>
      </c>
      <c r="D639" s="29">
        <v>50</v>
      </c>
    </row>
    <row r="640" spans="1:18" ht="14.25" customHeight="1">
      <c r="A640" s="16" t="s">
        <v>987</v>
      </c>
      <c r="B640" s="35">
        <f>48.9/50</f>
        <v>0.97799999999999998</v>
      </c>
      <c r="C640" s="1" t="s">
        <v>351</v>
      </c>
      <c r="D640" s="29">
        <v>50</v>
      </c>
    </row>
    <row r="641" spans="1:18" ht="14.25" customHeight="1">
      <c r="A641" s="16" t="s">
        <v>988</v>
      </c>
      <c r="B641" s="35">
        <f>84.9/50</f>
        <v>1.6980000000000002</v>
      </c>
      <c r="C641" s="1" t="s">
        <v>352</v>
      </c>
      <c r="D641" s="29">
        <v>50</v>
      </c>
    </row>
    <row r="642" spans="1:18" ht="14.25" customHeight="1">
      <c r="A642" s="16" t="s">
        <v>989</v>
      </c>
      <c r="B642" s="35">
        <f>5/30</f>
        <v>0.16666666666666666</v>
      </c>
      <c r="C642" s="1" t="s">
        <v>353</v>
      </c>
      <c r="D642" s="29">
        <v>30</v>
      </c>
    </row>
    <row r="643" spans="1:18" ht="14.25" customHeight="1">
      <c r="A643" s="16" t="s">
        <v>990</v>
      </c>
      <c r="B643" s="35">
        <f>9.6/30</f>
        <v>0.32</v>
      </c>
      <c r="C643" s="1" t="s">
        <v>354</v>
      </c>
      <c r="D643" s="29">
        <v>30</v>
      </c>
    </row>
    <row r="644" spans="1:18" ht="14.25" customHeight="1">
      <c r="A644" s="16" t="s">
        <v>991</v>
      </c>
      <c r="B644" s="35">
        <f>18.7/30</f>
        <v>0.62333333333333329</v>
      </c>
      <c r="C644" s="1" t="s">
        <v>355</v>
      </c>
      <c r="D644" s="29">
        <v>30</v>
      </c>
    </row>
    <row r="645" spans="1:18" ht="14.25" customHeight="1">
      <c r="A645" s="16" t="s">
        <v>992</v>
      </c>
      <c r="B645" s="35">
        <f>24.5/30</f>
        <v>0.81666666666666665</v>
      </c>
      <c r="C645" s="1" t="s">
        <v>356</v>
      </c>
      <c r="D645" s="29">
        <v>30</v>
      </c>
    </row>
    <row r="646" spans="1:18" ht="14.25" customHeight="1">
      <c r="A646" s="16" t="s">
        <v>993</v>
      </c>
      <c r="B646" s="3">
        <f>7.2/5</f>
        <v>1.44</v>
      </c>
      <c r="C646" s="1" t="s">
        <v>357</v>
      </c>
      <c r="D646" s="29">
        <v>50</v>
      </c>
      <c r="R646" s="4"/>
    </row>
    <row r="647" spans="1:18" ht="14.25" customHeight="1">
      <c r="A647" s="16" t="s">
        <v>994</v>
      </c>
      <c r="B647" s="3">
        <f>7.8/5</f>
        <v>1.56</v>
      </c>
      <c r="C647" s="1" t="s">
        <v>358</v>
      </c>
      <c r="D647" s="29">
        <v>50</v>
      </c>
    </row>
    <row r="648" spans="1:18" ht="14.25" customHeight="1">
      <c r="A648" s="16" t="s">
        <v>995</v>
      </c>
      <c r="B648" s="3">
        <f>9.6/5</f>
        <v>1.92</v>
      </c>
      <c r="C648" s="1" t="s">
        <v>359</v>
      </c>
      <c r="D648" s="29">
        <v>50</v>
      </c>
    </row>
    <row r="649" spans="1:18" ht="14.25" customHeight="1">
      <c r="A649" s="16" t="s">
        <v>1013</v>
      </c>
      <c r="B649" s="3">
        <f>7.8/5</f>
        <v>1.56</v>
      </c>
      <c r="C649" s="1" t="s">
        <v>363</v>
      </c>
      <c r="D649" s="29">
        <v>60</v>
      </c>
    </row>
    <row r="650" spans="1:18" ht="14.25" customHeight="1">
      <c r="A650" s="16" t="s">
        <v>1014</v>
      </c>
      <c r="B650" s="3">
        <f>8.4/5</f>
        <v>1.6800000000000002</v>
      </c>
      <c r="C650" s="1" t="s">
        <v>364</v>
      </c>
      <c r="D650" s="29">
        <v>60</v>
      </c>
    </row>
    <row r="651" spans="1:18" ht="14.25" customHeight="1">
      <c r="A651" s="16" t="s">
        <v>1015</v>
      </c>
      <c r="B651" s="3">
        <f>11/5</f>
        <v>2.2000000000000002</v>
      </c>
      <c r="C651" s="1" t="s">
        <v>365</v>
      </c>
      <c r="D651" s="29">
        <v>30</v>
      </c>
    </row>
    <row r="652" spans="1:18" ht="14.25" customHeight="1">
      <c r="A652" s="16" t="s">
        <v>1329</v>
      </c>
      <c r="B652" s="3">
        <f>8.6/5</f>
        <v>1.72</v>
      </c>
      <c r="C652" s="1" t="s">
        <v>366</v>
      </c>
      <c r="D652" s="29">
        <v>60</v>
      </c>
    </row>
    <row r="653" spans="1:18" s="4" customFormat="1" ht="14.25" customHeight="1">
      <c r="A653" s="16" t="s">
        <v>1016</v>
      </c>
      <c r="B653" s="3">
        <f>9/5</f>
        <v>1.8</v>
      </c>
      <c r="C653" s="1" t="s">
        <v>367</v>
      </c>
      <c r="D653" s="29">
        <v>60</v>
      </c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</row>
    <row r="654" spans="1:18" ht="14.25" customHeight="1">
      <c r="A654" s="16" t="s">
        <v>1330</v>
      </c>
      <c r="B654" s="3">
        <f>10.5/5</f>
        <v>2.1</v>
      </c>
      <c r="C654" s="1" t="s">
        <v>368</v>
      </c>
      <c r="D654" s="29">
        <v>30</v>
      </c>
      <c r="R654" s="4"/>
    </row>
    <row r="655" spans="1:18" ht="14.25" customHeight="1">
      <c r="A655" s="16" t="s">
        <v>1002</v>
      </c>
      <c r="B655" s="35">
        <f>56.8/30</f>
        <v>1.8933333333333333</v>
      </c>
      <c r="C655" s="1" t="s">
        <v>338</v>
      </c>
      <c r="D655" s="29">
        <v>30</v>
      </c>
    </row>
    <row r="656" spans="1:18" ht="14.25" customHeight="1">
      <c r="A656" s="16" t="s">
        <v>1003</v>
      </c>
      <c r="B656" s="35">
        <f>50.5/30</f>
        <v>1.6833333333333333</v>
      </c>
      <c r="C656" s="1" t="s">
        <v>339</v>
      </c>
      <c r="D656" s="29">
        <v>30</v>
      </c>
    </row>
    <row r="657" spans="1:18" ht="14.25" customHeight="1">
      <c r="A657" s="16" t="s">
        <v>1004</v>
      </c>
      <c r="B657" s="3">
        <f>92.1/30</f>
        <v>3.07</v>
      </c>
      <c r="C657" s="1" t="s">
        <v>340</v>
      </c>
      <c r="D657" s="29">
        <v>30</v>
      </c>
    </row>
    <row r="658" spans="1:18" ht="14.25" customHeight="1">
      <c r="A658" s="16" t="s">
        <v>1005</v>
      </c>
      <c r="B658" s="35">
        <f>83.2/30</f>
        <v>2.7733333333333334</v>
      </c>
      <c r="C658" s="1" t="s">
        <v>341</v>
      </c>
      <c r="D658" s="29">
        <v>30</v>
      </c>
    </row>
    <row r="659" spans="1:18" ht="14.25" customHeight="1">
      <c r="A659" s="16" t="s">
        <v>1006</v>
      </c>
      <c r="B659" s="35">
        <f>144.4/30</f>
        <v>4.8133333333333335</v>
      </c>
      <c r="C659" s="1" t="s">
        <v>342</v>
      </c>
      <c r="D659" s="29">
        <v>30</v>
      </c>
    </row>
    <row r="660" spans="1:18" ht="14.25" customHeight="1">
      <c r="A660" s="16" t="s">
        <v>1007</v>
      </c>
      <c r="B660" s="3">
        <f>133.5/30</f>
        <v>4.45</v>
      </c>
      <c r="C660" s="1" t="s">
        <v>343</v>
      </c>
      <c r="D660" s="29">
        <v>30</v>
      </c>
    </row>
    <row r="661" spans="1:18" s="4" customFormat="1" ht="14.25" customHeight="1">
      <c r="A661" s="16" t="s">
        <v>1008</v>
      </c>
      <c r="B661" s="3">
        <f>201.3/30</f>
        <v>6.71</v>
      </c>
      <c r="C661" s="1" t="s">
        <v>344</v>
      </c>
      <c r="D661" s="29">
        <v>30</v>
      </c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</row>
    <row r="662" spans="1:18" ht="14.25" customHeight="1">
      <c r="A662" s="16" t="s">
        <v>1009</v>
      </c>
      <c r="B662" s="35">
        <f>190.3/30</f>
        <v>6.3433333333333337</v>
      </c>
      <c r="C662" s="1" t="s">
        <v>345</v>
      </c>
      <c r="D662" s="29">
        <v>30</v>
      </c>
      <c r="R662" s="4"/>
    </row>
    <row r="663" spans="1:18" ht="14.25" customHeight="1">
      <c r="A663" s="16" t="s">
        <v>1218</v>
      </c>
      <c r="B663" s="3">
        <f>26.7</f>
        <v>26.7</v>
      </c>
      <c r="C663" s="1" t="s">
        <v>1332</v>
      </c>
      <c r="D663" s="29">
        <v>50</v>
      </c>
    </row>
    <row r="664" spans="1:18" ht="14.25" customHeight="1">
      <c r="A664" s="16" t="s">
        <v>1315</v>
      </c>
      <c r="B664" s="3">
        <v>24.7</v>
      </c>
      <c r="C664" s="1" t="s">
        <v>1333</v>
      </c>
      <c r="D664" s="29">
        <v>50</v>
      </c>
    </row>
    <row r="665" spans="1:18" ht="14.25" customHeight="1">
      <c r="A665" s="16" t="s">
        <v>1316</v>
      </c>
      <c r="B665" s="3">
        <v>25.2</v>
      </c>
      <c r="C665" s="1" t="s">
        <v>1334</v>
      </c>
      <c r="D665" s="29">
        <v>20</v>
      </c>
      <c r="R665" s="4"/>
    </row>
    <row r="666" spans="1:18" ht="14.25" customHeight="1">
      <c r="A666" s="16" t="s">
        <v>1317</v>
      </c>
      <c r="B666" s="3">
        <v>23.6</v>
      </c>
      <c r="C666" s="1" t="s">
        <v>1335</v>
      </c>
      <c r="D666" s="29">
        <v>50</v>
      </c>
    </row>
    <row r="667" spans="1:18" ht="14.25" customHeight="1">
      <c r="A667" s="16" t="s">
        <v>1318</v>
      </c>
      <c r="B667" s="3">
        <v>25.1</v>
      </c>
      <c r="C667" s="1" t="s">
        <v>1336</v>
      </c>
      <c r="D667" s="29">
        <v>50</v>
      </c>
    </row>
    <row r="668" spans="1:18" ht="14.25" customHeight="1">
      <c r="A668" s="16" t="s">
        <v>1319</v>
      </c>
      <c r="B668" s="3">
        <v>24.4</v>
      </c>
      <c r="C668" s="1" t="s">
        <v>1337</v>
      </c>
      <c r="D668" s="29">
        <v>20</v>
      </c>
    </row>
    <row r="669" spans="1:18" s="4" customFormat="1" ht="14.25" customHeight="1">
      <c r="A669" s="16" t="s">
        <v>1320</v>
      </c>
      <c r="B669" s="3">
        <v>23.3</v>
      </c>
      <c r="C669" s="1" t="s">
        <v>1338</v>
      </c>
      <c r="D669" s="29">
        <v>50</v>
      </c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</row>
    <row r="670" spans="1:18" ht="14.25" customHeight="1">
      <c r="A670" s="16" t="s">
        <v>1321</v>
      </c>
      <c r="B670" s="3">
        <v>10.9</v>
      </c>
      <c r="C670" s="1" t="s">
        <v>1339</v>
      </c>
      <c r="D670" s="29">
        <v>50</v>
      </c>
    </row>
    <row r="671" spans="1:18" ht="14.25" customHeight="1">
      <c r="A671" s="16" t="s">
        <v>1322</v>
      </c>
      <c r="B671" s="3">
        <v>10.5</v>
      </c>
      <c r="C671" s="1" t="s">
        <v>1340</v>
      </c>
      <c r="D671" s="29">
        <v>50</v>
      </c>
    </row>
    <row r="672" spans="1:18" s="4" customFormat="1" ht="14.25" customHeight="1">
      <c r="A672" s="16" t="s">
        <v>1324</v>
      </c>
      <c r="B672" s="3">
        <v>26.7</v>
      </c>
      <c r="C672" s="1" t="s">
        <v>1352</v>
      </c>
      <c r="D672" s="29">
        <v>20</v>
      </c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</row>
    <row r="673" spans="1:18" ht="14.25" customHeight="1">
      <c r="A673" s="16" t="s">
        <v>1325</v>
      </c>
      <c r="B673" s="3">
        <v>28.2</v>
      </c>
      <c r="C673" s="1" t="s">
        <v>1353</v>
      </c>
      <c r="D673" s="29">
        <v>20</v>
      </c>
    </row>
    <row r="674" spans="1:18" ht="14.25" customHeight="1">
      <c r="A674" s="16" t="s">
        <v>1326</v>
      </c>
      <c r="B674" s="3">
        <v>64</v>
      </c>
      <c r="C674" s="1" t="s">
        <v>1354</v>
      </c>
      <c r="D674" s="29">
        <v>50</v>
      </c>
    </row>
    <row r="675" spans="1:18" ht="14.25" customHeight="1">
      <c r="A675" s="16" t="s">
        <v>1219</v>
      </c>
      <c r="B675" s="3">
        <v>13.2</v>
      </c>
      <c r="C675" s="1" t="s">
        <v>1341</v>
      </c>
      <c r="D675" s="29">
        <v>20</v>
      </c>
      <c r="R675" s="4"/>
    </row>
    <row r="676" spans="1:18" ht="14.25" customHeight="1">
      <c r="A676" s="16" t="s">
        <v>1220</v>
      </c>
      <c r="B676" s="3">
        <v>13.7</v>
      </c>
      <c r="C676" s="1" t="s">
        <v>1342</v>
      </c>
      <c r="D676" s="29">
        <v>20</v>
      </c>
    </row>
    <row r="677" spans="1:18" ht="14.25" customHeight="1">
      <c r="A677" s="16" t="s">
        <v>1221</v>
      </c>
      <c r="B677" s="3">
        <v>32.9</v>
      </c>
      <c r="C677" s="1" t="s">
        <v>1343</v>
      </c>
      <c r="D677" s="29">
        <v>50</v>
      </c>
    </row>
    <row r="678" spans="1:18" ht="14.25" customHeight="1">
      <c r="A678" s="16" t="s">
        <v>1222</v>
      </c>
      <c r="B678" s="3">
        <v>27.9</v>
      </c>
      <c r="C678" s="1" t="s">
        <v>1344</v>
      </c>
      <c r="D678" s="29">
        <v>50</v>
      </c>
    </row>
    <row r="679" spans="1:18" ht="14.25" customHeight="1">
      <c r="A679" s="16" t="s">
        <v>1223</v>
      </c>
      <c r="B679" s="3">
        <v>36.1</v>
      </c>
      <c r="C679" s="1" t="s">
        <v>1345</v>
      </c>
      <c r="D679" s="29">
        <v>50</v>
      </c>
    </row>
    <row r="680" spans="1:18" ht="14.25" customHeight="1">
      <c r="A680" s="16" t="s">
        <v>1224</v>
      </c>
      <c r="B680" s="3">
        <v>33.9</v>
      </c>
      <c r="C680" s="1" t="s">
        <v>1346</v>
      </c>
      <c r="D680" s="29">
        <v>50</v>
      </c>
    </row>
    <row r="681" spans="1:18" ht="14.25" customHeight="1">
      <c r="A681" s="16" t="s">
        <v>1225</v>
      </c>
      <c r="B681" s="3">
        <v>30.7</v>
      </c>
      <c r="C681" s="1" t="s">
        <v>1347</v>
      </c>
      <c r="D681" s="29">
        <v>50</v>
      </c>
    </row>
    <row r="682" spans="1:18" s="4" customFormat="1" ht="14.25" customHeight="1">
      <c r="A682" s="16" t="s">
        <v>1226</v>
      </c>
      <c r="B682" s="3">
        <v>29.4</v>
      </c>
      <c r="C682" s="1" t="s">
        <v>1348</v>
      </c>
      <c r="D682" s="29">
        <v>20</v>
      </c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</row>
    <row r="683" spans="1:18" ht="14.25" customHeight="1">
      <c r="A683" s="16" t="s">
        <v>1227</v>
      </c>
      <c r="B683" s="3">
        <v>34.1</v>
      </c>
      <c r="C683" s="1" t="s">
        <v>1349</v>
      </c>
      <c r="D683" s="29">
        <v>50</v>
      </c>
    </row>
    <row r="684" spans="1:18" ht="14.25" customHeight="1">
      <c r="A684" s="16" t="s">
        <v>1323</v>
      </c>
      <c r="B684" s="3">
        <v>15.9</v>
      </c>
      <c r="C684" s="1" t="s">
        <v>1350</v>
      </c>
      <c r="D684" s="29">
        <v>50</v>
      </c>
    </row>
    <row r="685" spans="1:18" ht="14.25" customHeight="1">
      <c r="A685" s="16" t="s">
        <v>1023</v>
      </c>
      <c r="B685" s="3">
        <v>17.3</v>
      </c>
      <c r="C685" s="1" t="s">
        <v>1351</v>
      </c>
      <c r="D685" s="29">
        <v>20</v>
      </c>
      <c r="R685" s="4"/>
    </row>
    <row r="686" spans="1:18" ht="14.25" customHeight="1">
      <c r="A686" s="16" t="s">
        <v>1327</v>
      </c>
      <c r="B686" s="3">
        <v>68.900000000000006</v>
      </c>
      <c r="C686" s="1" t="s">
        <v>1355</v>
      </c>
      <c r="D686" s="29">
        <v>50</v>
      </c>
    </row>
    <row r="687" spans="1:18" ht="14.25" customHeight="1">
      <c r="A687" s="16" t="s">
        <v>1024</v>
      </c>
      <c r="B687" s="3">
        <v>71.900000000000006</v>
      </c>
      <c r="C687" s="1" t="s">
        <v>1356</v>
      </c>
      <c r="D687" s="29">
        <v>50</v>
      </c>
    </row>
    <row r="688" spans="1:18" ht="14.25" customHeight="1">
      <c r="A688" s="16" t="s">
        <v>1025</v>
      </c>
      <c r="B688" s="3">
        <v>71</v>
      </c>
      <c r="C688" s="1" t="s">
        <v>1357</v>
      </c>
      <c r="D688" s="29">
        <v>50</v>
      </c>
    </row>
    <row r="689" spans="1:18" ht="14.25" customHeight="1">
      <c r="A689" s="16" t="s">
        <v>1026</v>
      </c>
      <c r="B689" s="3">
        <v>73.400000000000006</v>
      </c>
      <c r="C689" s="1" t="s">
        <v>1358</v>
      </c>
      <c r="D689" s="29">
        <v>50</v>
      </c>
    </row>
    <row r="690" spans="1:18" ht="14.25" customHeight="1">
      <c r="A690" s="16" t="s">
        <v>1027</v>
      </c>
      <c r="B690" s="3">
        <v>70.400000000000006</v>
      </c>
      <c r="C690" s="1" t="s">
        <v>1359</v>
      </c>
      <c r="D690" s="29">
        <v>50</v>
      </c>
    </row>
    <row r="691" spans="1:18" ht="14.25" customHeight="1">
      <c r="A691" s="16" t="s">
        <v>1028</v>
      </c>
      <c r="B691" s="3">
        <v>69.3</v>
      </c>
      <c r="C691" s="1" t="s">
        <v>1360</v>
      </c>
      <c r="D691" s="29">
        <v>50</v>
      </c>
    </row>
    <row r="692" spans="1:18" s="4" customFormat="1" ht="14.25" customHeight="1">
      <c r="A692" s="16" t="s">
        <v>1029</v>
      </c>
      <c r="B692" s="3">
        <v>28.1</v>
      </c>
      <c r="C692" s="1" t="s">
        <v>1361</v>
      </c>
      <c r="D692" s="29">
        <v>20</v>
      </c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</row>
    <row r="693" spans="1:18" ht="14.25" customHeight="1">
      <c r="A693" s="16" t="s">
        <v>1030</v>
      </c>
      <c r="B693" s="3">
        <v>28.7</v>
      </c>
      <c r="C693" s="1" t="s">
        <v>1362</v>
      </c>
      <c r="D693" s="29">
        <v>20</v>
      </c>
    </row>
    <row r="694" spans="1:18" ht="14.25" customHeight="1">
      <c r="A694" s="16" t="s">
        <v>1031</v>
      </c>
      <c r="B694" s="3">
        <v>26.5</v>
      </c>
      <c r="C694" s="1" t="s">
        <v>1363</v>
      </c>
      <c r="D694" s="29">
        <v>20</v>
      </c>
    </row>
    <row r="695" spans="1:18" ht="14.25" customHeight="1">
      <c r="A695" s="16" t="s">
        <v>1044</v>
      </c>
      <c r="B695" s="35">
        <f>16.9/3</f>
        <v>5.6333333333333329</v>
      </c>
      <c r="C695" s="1" t="s">
        <v>1364</v>
      </c>
      <c r="D695" s="29">
        <v>3</v>
      </c>
    </row>
    <row r="696" spans="1:18" ht="14.25" customHeight="1">
      <c r="A696" s="16" t="s">
        <v>1045</v>
      </c>
      <c r="B696" s="35">
        <f>17.1/3</f>
        <v>5.7</v>
      </c>
      <c r="C696" s="1" t="s">
        <v>1365</v>
      </c>
      <c r="D696" s="29">
        <v>3</v>
      </c>
    </row>
    <row r="697" spans="1:18" ht="14.25" customHeight="1">
      <c r="A697" s="16" t="s">
        <v>1046</v>
      </c>
      <c r="B697" s="35">
        <f>20/3</f>
        <v>6.666666666666667</v>
      </c>
      <c r="C697" s="1" t="s">
        <v>1366</v>
      </c>
      <c r="D697" s="29">
        <v>3</v>
      </c>
    </row>
    <row r="698" spans="1:18" ht="14.25" customHeight="1">
      <c r="A698" s="16" t="s">
        <v>1047</v>
      </c>
      <c r="B698" s="35">
        <f>19.2/3</f>
        <v>6.3999999999999995</v>
      </c>
      <c r="C698" s="1" t="s">
        <v>1367</v>
      </c>
      <c r="D698" s="29">
        <v>3</v>
      </c>
    </row>
    <row r="699" spans="1:18" ht="14.25" customHeight="1">
      <c r="A699" s="16" t="s">
        <v>1048</v>
      </c>
      <c r="B699" s="35">
        <f>20.2/3</f>
        <v>6.7333333333333334</v>
      </c>
      <c r="C699" s="1" t="s">
        <v>1368</v>
      </c>
      <c r="D699" s="29">
        <v>3</v>
      </c>
    </row>
    <row r="700" spans="1:18" ht="14.25" customHeight="1">
      <c r="A700" s="16" t="s">
        <v>1049</v>
      </c>
      <c r="B700" s="35">
        <f>18.8/3</f>
        <v>6.2666666666666666</v>
      </c>
      <c r="C700" s="1" t="s">
        <v>1369</v>
      </c>
      <c r="D700" s="29">
        <v>3</v>
      </c>
    </row>
    <row r="701" spans="1:18" ht="14.25" customHeight="1">
      <c r="A701" s="16" t="s">
        <v>1050</v>
      </c>
      <c r="B701" s="35">
        <f>20/3</f>
        <v>6.666666666666667</v>
      </c>
      <c r="C701" s="1" t="s">
        <v>1370</v>
      </c>
      <c r="D701" s="29">
        <v>3</v>
      </c>
    </row>
    <row r="702" spans="1:18" ht="14.25" customHeight="1">
      <c r="A702" s="16" t="s">
        <v>1034</v>
      </c>
      <c r="B702" s="35">
        <f t="shared" ref="B702:B711" si="12">358/500</f>
        <v>0.71599999999999997</v>
      </c>
      <c r="C702" s="1" t="s">
        <v>1371</v>
      </c>
      <c r="D702" s="29">
        <v>100</v>
      </c>
      <c r="R702" s="4"/>
    </row>
    <row r="703" spans="1:18" ht="14.25" customHeight="1">
      <c r="A703" s="16" t="s">
        <v>1035</v>
      </c>
      <c r="B703" s="35">
        <f t="shared" si="12"/>
        <v>0.71599999999999997</v>
      </c>
      <c r="C703" s="1" t="s">
        <v>1372</v>
      </c>
      <c r="D703" s="29">
        <v>100</v>
      </c>
    </row>
    <row r="704" spans="1:18" ht="14.25" customHeight="1">
      <c r="A704" s="16" t="s">
        <v>1036</v>
      </c>
      <c r="B704" s="35">
        <f t="shared" si="12"/>
        <v>0.71599999999999997</v>
      </c>
      <c r="C704" s="1" t="s">
        <v>1373</v>
      </c>
      <c r="D704" s="29">
        <v>100</v>
      </c>
    </row>
    <row r="705" spans="1:18" ht="14.25" customHeight="1">
      <c r="A705" s="16" t="s">
        <v>1037</v>
      </c>
      <c r="B705" s="35">
        <f t="shared" si="12"/>
        <v>0.71599999999999997</v>
      </c>
      <c r="C705" s="1" t="s">
        <v>1374</v>
      </c>
      <c r="D705" s="29">
        <v>100</v>
      </c>
    </row>
    <row r="706" spans="1:18" ht="14.25" customHeight="1">
      <c r="A706" s="16" t="s">
        <v>1038</v>
      </c>
      <c r="B706" s="35">
        <f t="shared" si="12"/>
        <v>0.71599999999999997</v>
      </c>
      <c r="C706" s="1" t="s">
        <v>1375</v>
      </c>
      <c r="D706" s="29">
        <v>100</v>
      </c>
    </row>
    <row r="707" spans="1:18" ht="14.25" customHeight="1">
      <c r="A707" s="16" t="s">
        <v>1039</v>
      </c>
      <c r="B707" s="35">
        <f t="shared" si="12"/>
        <v>0.71599999999999997</v>
      </c>
      <c r="C707" s="1" t="s">
        <v>1376</v>
      </c>
      <c r="D707" s="29">
        <v>100</v>
      </c>
    </row>
    <row r="708" spans="1:18" ht="14.25" customHeight="1">
      <c r="A708" s="16" t="s">
        <v>1040</v>
      </c>
      <c r="B708" s="35">
        <f t="shared" si="12"/>
        <v>0.71599999999999997</v>
      </c>
      <c r="C708" s="1" t="s">
        <v>1377</v>
      </c>
      <c r="D708" s="29">
        <v>100</v>
      </c>
    </row>
    <row r="709" spans="1:18" s="4" customFormat="1" ht="14.25" customHeight="1">
      <c r="A709" s="16" t="s">
        <v>1041</v>
      </c>
      <c r="B709" s="35">
        <f t="shared" si="12"/>
        <v>0.71599999999999997</v>
      </c>
      <c r="C709" s="1" t="s">
        <v>1378</v>
      </c>
      <c r="D709" s="29">
        <v>100</v>
      </c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</row>
    <row r="710" spans="1:18" ht="14.25" customHeight="1">
      <c r="A710" s="16" t="s">
        <v>1042</v>
      </c>
      <c r="B710" s="35">
        <f t="shared" si="12"/>
        <v>0.71599999999999997</v>
      </c>
      <c r="C710" s="1" t="s">
        <v>1379</v>
      </c>
      <c r="D710" s="29">
        <v>100</v>
      </c>
    </row>
    <row r="711" spans="1:18" ht="14.25" customHeight="1">
      <c r="A711" s="16" t="s">
        <v>1043</v>
      </c>
      <c r="B711" s="35">
        <f t="shared" si="12"/>
        <v>0.71599999999999997</v>
      </c>
      <c r="C711" s="1" t="s">
        <v>1380</v>
      </c>
      <c r="D711" s="29">
        <v>100</v>
      </c>
    </row>
    <row r="712" spans="1:18" ht="14.25" customHeight="1">
      <c r="A712" s="16" t="s">
        <v>1051</v>
      </c>
      <c r="B712" s="35">
        <f t="shared" ref="B712:B720" si="13">497/400</f>
        <v>1.2424999999999999</v>
      </c>
      <c r="C712" s="1" t="s">
        <v>1381</v>
      </c>
      <c r="D712" s="29">
        <v>100</v>
      </c>
    </row>
    <row r="713" spans="1:18" ht="14.25" customHeight="1">
      <c r="A713" s="16" t="s">
        <v>1052</v>
      </c>
      <c r="B713" s="35">
        <f t="shared" si="13"/>
        <v>1.2424999999999999</v>
      </c>
      <c r="C713" s="1" t="s">
        <v>1382</v>
      </c>
      <c r="D713" s="29">
        <v>100</v>
      </c>
    </row>
    <row r="714" spans="1:18" ht="14.25" customHeight="1">
      <c r="A714" s="16" t="s">
        <v>1053</v>
      </c>
      <c r="B714" s="35">
        <f t="shared" si="13"/>
        <v>1.2424999999999999</v>
      </c>
      <c r="C714" s="1" t="s">
        <v>1383</v>
      </c>
      <c r="D714" s="29">
        <v>100</v>
      </c>
    </row>
    <row r="715" spans="1:18" ht="14.25" customHeight="1">
      <c r="A715" s="16" t="s">
        <v>1054</v>
      </c>
      <c r="B715" s="35">
        <f t="shared" si="13"/>
        <v>1.2424999999999999</v>
      </c>
      <c r="C715" s="1" t="s">
        <v>1384</v>
      </c>
      <c r="D715" s="29">
        <v>100</v>
      </c>
    </row>
    <row r="716" spans="1:18" ht="14.25" customHeight="1">
      <c r="A716" s="16" t="s">
        <v>1055</v>
      </c>
      <c r="B716" s="35">
        <f t="shared" si="13"/>
        <v>1.2424999999999999</v>
      </c>
      <c r="C716" s="1" t="s">
        <v>1385</v>
      </c>
      <c r="D716" s="29">
        <v>100</v>
      </c>
    </row>
    <row r="717" spans="1:18" ht="14.25" customHeight="1">
      <c r="A717" s="16" t="s">
        <v>1056</v>
      </c>
      <c r="B717" s="35">
        <f t="shared" si="13"/>
        <v>1.2424999999999999</v>
      </c>
      <c r="C717" s="1" t="s">
        <v>1386</v>
      </c>
      <c r="D717" s="29">
        <v>100</v>
      </c>
    </row>
    <row r="718" spans="1:18" ht="14.25" customHeight="1">
      <c r="A718" s="16" t="s">
        <v>1057</v>
      </c>
      <c r="B718" s="35">
        <f t="shared" si="13"/>
        <v>1.2424999999999999</v>
      </c>
      <c r="C718" s="1" t="s">
        <v>1387</v>
      </c>
      <c r="D718" s="29">
        <v>100</v>
      </c>
    </row>
    <row r="719" spans="1:18" ht="14.25" customHeight="1">
      <c r="A719" s="16" t="s">
        <v>1058</v>
      </c>
      <c r="B719" s="35">
        <f t="shared" si="13"/>
        <v>1.2424999999999999</v>
      </c>
      <c r="C719" s="1" t="s">
        <v>1388</v>
      </c>
      <c r="D719" s="29">
        <v>100</v>
      </c>
    </row>
    <row r="720" spans="1:18" ht="14.25" customHeight="1">
      <c r="A720" s="16" t="s">
        <v>1059</v>
      </c>
      <c r="B720" s="35">
        <f t="shared" si="13"/>
        <v>1.2424999999999999</v>
      </c>
      <c r="C720" s="1" t="s">
        <v>1389</v>
      </c>
      <c r="D720" s="29">
        <v>100</v>
      </c>
    </row>
    <row r="721" spans="1:18" ht="14.25" customHeight="1">
      <c r="A721" s="16" t="s">
        <v>1314</v>
      </c>
      <c r="B721" s="3">
        <f>36.1/5</f>
        <v>7.2200000000000006</v>
      </c>
      <c r="C721" s="1" t="s">
        <v>2250</v>
      </c>
      <c r="D721" s="29">
        <v>5</v>
      </c>
      <c r="R721" s="4"/>
    </row>
    <row r="722" spans="1:18" ht="14.25" customHeight="1">
      <c r="A722" s="16" t="s">
        <v>1019</v>
      </c>
      <c r="B722" s="3">
        <f>39.8/5</f>
        <v>7.9599999999999991</v>
      </c>
      <c r="C722" s="1" t="s">
        <v>1390</v>
      </c>
      <c r="D722" s="29">
        <v>5</v>
      </c>
    </row>
    <row r="723" spans="1:18" ht="14.25" customHeight="1">
      <c r="A723" s="16" t="s">
        <v>1020</v>
      </c>
      <c r="B723" s="3">
        <f>35.3/5</f>
        <v>7.06</v>
      </c>
      <c r="C723" s="1" t="s">
        <v>2251</v>
      </c>
      <c r="D723" s="29">
        <v>5</v>
      </c>
      <c r="R723" s="4"/>
    </row>
    <row r="724" spans="1:18" ht="14.25" customHeight="1">
      <c r="A724" s="16" t="s">
        <v>1447</v>
      </c>
      <c r="B724" s="3">
        <f>39.5/5</f>
        <v>7.9</v>
      </c>
      <c r="C724" s="1" t="s">
        <v>1391</v>
      </c>
      <c r="D724" s="29">
        <f>10+5</f>
        <v>15</v>
      </c>
    </row>
    <row r="725" spans="1:18" ht="14.25" customHeight="1">
      <c r="A725" s="16" t="s">
        <v>1021</v>
      </c>
      <c r="B725" s="3">
        <f>48.6/5</f>
        <v>9.7200000000000006</v>
      </c>
      <c r="C725" s="1" t="s">
        <v>2252</v>
      </c>
      <c r="D725" s="29">
        <v>5</v>
      </c>
    </row>
    <row r="726" spans="1:18" ht="14.25" customHeight="1">
      <c r="A726" s="16" t="s">
        <v>1022</v>
      </c>
      <c r="B726" s="3">
        <f>53.5/5</f>
        <v>10.7</v>
      </c>
      <c r="C726" s="1" t="s">
        <v>1392</v>
      </c>
      <c r="D726" s="29">
        <v>5</v>
      </c>
    </row>
    <row r="727" spans="1:18" s="4" customFormat="1" ht="14.25" customHeight="1">
      <c r="A727" s="16" t="s">
        <v>1032</v>
      </c>
      <c r="B727" s="3">
        <f>11.3/10</f>
        <v>1.1300000000000001</v>
      </c>
      <c r="C727" s="1" t="s">
        <v>2253</v>
      </c>
      <c r="D727" s="29">
        <v>10</v>
      </c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</row>
    <row r="728" spans="1:18" s="4" customFormat="1" ht="14.25" customHeight="1">
      <c r="A728" s="16" t="s">
        <v>1033</v>
      </c>
      <c r="B728" s="3">
        <f>90.2/5</f>
        <v>18.04</v>
      </c>
      <c r="C728" s="19" t="s">
        <v>1455</v>
      </c>
      <c r="D728" s="29">
        <f>10+5</f>
        <v>15</v>
      </c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</row>
    <row r="729" spans="1:18" ht="14.25" customHeight="1">
      <c r="A729" s="16" t="s">
        <v>2284</v>
      </c>
      <c r="B729" s="35">
        <f>26.9/50</f>
        <v>0.53799999999999992</v>
      </c>
      <c r="C729" s="1" t="s">
        <v>2285</v>
      </c>
      <c r="D729" s="29">
        <v>50</v>
      </c>
    </row>
    <row r="730" spans="1:18" ht="14.25" customHeight="1">
      <c r="A730" s="16" t="s">
        <v>1312</v>
      </c>
      <c r="B730" s="3">
        <f>24.7/5</f>
        <v>4.9399999999999995</v>
      </c>
      <c r="C730" s="1" t="s">
        <v>1393</v>
      </c>
      <c r="D730" s="29">
        <v>10</v>
      </c>
    </row>
    <row r="731" spans="1:18" ht="14.25" customHeight="1">
      <c r="A731" s="16" t="s">
        <v>1313</v>
      </c>
      <c r="B731" s="3">
        <f>45.7/5</f>
        <v>9.14</v>
      </c>
      <c r="C731" s="1" t="s">
        <v>1394</v>
      </c>
      <c r="D731" s="29">
        <v>10</v>
      </c>
    </row>
    <row r="732" spans="1:18" ht="14.25" customHeight="1">
      <c r="A732" s="39" t="s">
        <v>1602</v>
      </c>
      <c r="B732" s="44">
        <f>92.5/3</f>
        <v>30.833333333333332</v>
      </c>
      <c r="C732" s="24" t="s">
        <v>1885</v>
      </c>
      <c r="D732" s="29">
        <v>3</v>
      </c>
      <c r="E732"/>
      <c r="F732"/>
      <c r="G732"/>
      <c r="H732"/>
      <c r="I732"/>
      <c r="J732"/>
      <c r="K732"/>
      <c r="L732"/>
      <c r="M732"/>
      <c r="N732"/>
      <c r="O732"/>
      <c r="P732"/>
    </row>
    <row r="733" spans="1:18" ht="14.25" customHeight="1">
      <c r="A733" s="39" t="s">
        <v>1603</v>
      </c>
      <c r="B733" s="40">
        <v>81.3</v>
      </c>
      <c r="C733" s="24" t="s">
        <v>1883</v>
      </c>
      <c r="D733" s="29">
        <v>3</v>
      </c>
      <c r="E733"/>
      <c r="F733"/>
      <c r="G733"/>
      <c r="H733"/>
      <c r="I733"/>
      <c r="J733"/>
      <c r="K733"/>
      <c r="L733"/>
      <c r="M733"/>
      <c r="N733"/>
      <c r="O733"/>
      <c r="P733"/>
    </row>
    <row r="734" spans="1:18" ht="14.25" customHeight="1">
      <c r="A734" s="39" t="s">
        <v>1604</v>
      </c>
      <c r="B734" s="40">
        <v>84.5</v>
      </c>
      <c r="C734" s="24" t="s">
        <v>1884</v>
      </c>
      <c r="D734" s="29">
        <v>3</v>
      </c>
      <c r="E734"/>
      <c r="F734"/>
      <c r="G734"/>
      <c r="H734"/>
      <c r="I734"/>
      <c r="J734"/>
      <c r="K734"/>
      <c r="L734"/>
      <c r="M734"/>
      <c r="N734"/>
      <c r="O734"/>
      <c r="P734"/>
    </row>
    <row r="735" spans="1:18" ht="14.25" customHeight="1">
      <c r="A735" s="41" t="s">
        <v>1902</v>
      </c>
      <c r="B735" s="40">
        <v>13</v>
      </c>
      <c r="C735" s="24" t="s">
        <v>1908</v>
      </c>
      <c r="D735" s="29">
        <v>3</v>
      </c>
      <c r="E735"/>
      <c r="F735"/>
      <c r="G735"/>
      <c r="H735"/>
      <c r="I735"/>
      <c r="J735"/>
      <c r="K735"/>
      <c r="L735"/>
      <c r="M735"/>
      <c r="N735"/>
      <c r="O735"/>
      <c r="P735"/>
    </row>
    <row r="736" spans="1:18" ht="14.25" customHeight="1">
      <c r="A736" s="41" t="s">
        <v>1903</v>
      </c>
      <c r="B736" s="40">
        <v>22.2</v>
      </c>
      <c r="C736" s="24" t="s">
        <v>1907</v>
      </c>
      <c r="D736" s="29">
        <v>3</v>
      </c>
      <c r="E736"/>
      <c r="F736"/>
      <c r="G736"/>
      <c r="H736"/>
      <c r="I736"/>
      <c r="J736"/>
      <c r="K736"/>
      <c r="L736"/>
      <c r="M736"/>
      <c r="N736"/>
      <c r="O736"/>
      <c r="P736"/>
    </row>
    <row r="737" spans="1:16" ht="14.25" customHeight="1">
      <c r="A737" s="41" t="s">
        <v>1605</v>
      </c>
      <c r="B737" s="40">
        <v>32.700000000000003</v>
      </c>
      <c r="C737" s="24" t="s">
        <v>1886</v>
      </c>
      <c r="D737" s="29">
        <v>3</v>
      </c>
      <c r="E737"/>
      <c r="F737"/>
      <c r="G737"/>
      <c r="H737"/>
      <c r="I737"/>
      <c r="J737"/>
      <c r="K737"/>
      <c r="L737"/>
      <c r="M737"/>
      <c r="N737"/>
      <c r="O737"/>
      <c r="P737"/>
    </row>
    <row r="738" spans="1:16" ht="14.25" customHeight="1">
      <c r="A738" s="41" t="s">
        <v>1606</v>
      </c>
      <c r="B738" s="40">
        <v>32</v>
      </c>
      <c r="C738" s="24" t="s">
        <v>1887</v>
      </c>
      <c r="D738" s="29">
        <v>3</v>
      </c>
      <c r="E738"/>
      <c r="F738"/>
      <c r="G738"/>
      <c r="H738"/>
      <c r="I738"/>
      <c r="J738"/>
      <c r="K738"/>
      <c r="L738"/>
      <c r="M738"/>
      <c r="N738"/>
      <c r="O738"/>
      <c r="P738"/>
    </row>
    <row r="739" spans="1:16" ht="14.25" customHeight="1">
      <c r="A739" s="42" t="s">
        <v>1555</v>
      </c>
      <c r="B739" s="40">
        <f>29.4/5</f>
        <v>5.88</v>
      </c>
      <c r="C739" s="24" t="s">
        <v>1496</v>
      </c>
      <c r="D739" s="29">
        <v>5</v>
      </c>
      <c r="E739"/>
      <c r="F739"/>
      <c r="G739"/>
      <c r="H739"/>
      <c r="I739"/>
      <c r="J739"/>
      <c r="K739"/>
      <c r="L739"/>
      <c r="M739"/>
      <c r="N739"/>
      <c r="O739"/>
      <c r="P739"/>
    </row>
    <row r="740" spans="1:16" ht="14.25" customHeight="1">
      <c r="A740" s="42" t="s">
        <v>1556</v>
      </c>
      <c r="B740" s="40">
        <f>59/5</f>
        <v>11.8</v>
      </c>
      <c r="C740" s="24" t="s">
        <v>1543</v>
      </c>
      <c r="D740" s="29">
        <v>5</v>
      </c>
      <c r="E740"/>
      <c r="F740"/>
      <c r="G740"/>
      <c r="H740"/>
      <c r="I740"/>
      <c r="J740"/>
      <c r="K740"/>
      <c r="L740"/>
      <c r="M740"/>
      <c r="N740"/>
      <c r="O740"/>
      <c r="P740"/>
    </row>
    <row r="741" spans="1:16" ht="14.25" customHeight="1">
      <c r="A741" s="42" t="s">
        <v>1557</v>
      </c>
      <c r="B741" s="40">
        <f>42.2/5</f>
        <v>8.4400000000000013</v>
      </c>
      <c r="C741" s="24" t="s">
        <v>1524</v>
      </c>
      <c r="D741" s="29">
        <v>5</v>
      </c>
      <c r="E741"/>
      <c r="F741"/>
      <c r="G741"/>
      <c r="H741"/>
      <c r="I741"/>
      <c r="J741"/>
      <c r="K741"/>
      <c r="L741"/>
      <c r="M741"/>
      <c r="N741"/>
      <c r="O741"/>
      <c r="P741"/>
    </row>
    <row r="742" spans="1:16" ht="14.25" customHeight="1">
      <c r="A742" s="42" t="s">
        <v>1558</v>
      </c>
      <c r="B742" s="40">
        <f>51.8/5</f>
        <v>10.36</v>
      </c>
      <c r="C742" s="24" t="s">
        <v>1542</v>
      </c>
      <c r="D742" s="29">
        <v>5</v>
      </c>
      <c r="E742"/>
      <c r="F742"/>
      <c r="G742"/>
      <c r="H742"/>
      <c r="I742"/>
      <c r="J742"/>
      <c r="K742"/>
      <c r="L742"/>
      <c r="M742"/>
      <c r="N742"/>
      <c r="O742"/>
      <c r="P742"/>
    </row>
    <row r="743" spans="1:16" ht="14.25" customHeight="1">
      <c r="A743" s="42" t="s">
        <v>1559</v>
      </c>
      <c r="B743" s="40">
        <f>60.9/5</f>
        <v>12.18</v>
      </c>
      <c r="C743" s="43" t="s">
        <v>1513</v>
      </c>
      <c r="D743" s="29">
        <v>5</v>
      </c>
      <c r="E743"/>
      <c r="F743"/>
      <c r="G743"/>
      <c r="H743"/>
      <c r="I743"/>
      <c r="J743"/>
      <c r="K743"/>
      <c r="L743"/>
      <c r="M743"/>
      <c r="N743"/>
      <c r="O743"/>
      <c r="P743"/>
    </row>
    <row r="744" spans="1:16" ht="14.25" customHeight="1">
      <c r="A744" s="42" t="s">
        <v>1560</v>
      </c>
      <c r="B744" s="40">
        <f>55/5</f>
        <v>11</v>
      </c>
      <c r="C744" s="43" t="s">
        <v>1515</v>
      </c>
      <c r="D744" s="29">
        <v>5</v>
      </c>
      <c r="E744"/>
      <c r="F744"/>
      <c r="G744"/>
      <c r="H744"/>
      <c r="I744"/>
      <c r="J744"/>
      <c r="K744"/>
      <c r="L744"/>
      <c r="M744"/>
      <c r="N744"/>
      <c r="O744"/>
      <c r="P744"/>
    </row>
    <row r="745" spans="1:16" ht="14.25" customHeight="1">
      <c r="A745" s="42" t="s">
        <v>1561</v>
      </c>
      <c r="B745" s="40">
        <f>21.3/5</f>
        <v>4.26</v>
      </c>
      <c r="C745" s="24" t="s">
        <v>1521</v>
      </c>
      <c r="D745" s="29">
        <v>5</v>
      </c>
      <c r="E745"/>
      <c r="F745"/>
      <c r="G745"/>
      <c r="H745"/>
      <c r="I745"/>
      <c r="J745"/>
      <c r="K745"/>
      <c r="L745"/>
      <c r="M745"/>
      <c r="N745"/>
      <c r="O745"/>
      <c r="P745"/>
    </row>
    <row r="746" spans="1:16" ht="14.25" customHeight="1">
      <c r="A746" s="42" t="s">
        <v>1562</v>
      </c>
      <c r="B746" s="40">
        <f>49.3/5</f>
        <v>9.86</v>
      </c>
      <c r="C746" s="43" t="s">
        <v>1514</v>
      </c>
      <c r="D746" s="29">
        <v>5</v>
      </c>
      <c r="E746"/>
      <c r="F746"/>
      <c r="G746"/>
      <c r="H746"/>
      <c r="I746"/>
      <c r="J746"/>
      <c r="K746"/>
      <c r="L746"/>
      <c r="M746"/>
      <c r="N746"/>
      <c r="O746"/>
      <c r="P746"/>
    </row>
    <row r="747" spans="1:16" ht="14.25" customHeight="1">
      <c r="A747" s="42" t="s">
        <v>1563</v>
      </c>
      <c r="B747" s="40">
        <f>41.2/5</f>
        <v>8.24</v>
      </c>
      <c r="C747" s="43" t="s">
        <v>1516</v>
      </c>
      <c r="D747" s="29">
        <v>5</v>
      </c>
      <c r="E747"/>
      <c r="F747"/>
      <c r="G747"/>
      <c r="H747"/>
      <c r="I747"/>
      <c r="J747"/>
      <c r="K747"/>
      <c r="L747"/>
      <c r="M747"/>
      <c r="N747"/>
      <c r="O747"/>
      <c r="P747"/>
    </row>
    <row r="748" spans="1:16" ht="14.25" customHeight="1">
      <c r="A748" s="16" t="s">
        <v>1426</v>
      </c>
      <c r="B748" s="3">
        <f>27.8/5</f>
        <v>5.5600000000000005</v>
      </c>
      <c r="C748" s="20" t="s">
        <v>2254</v>
      </c>
      <c r="D748" s="29">
        <v>20</v>
      </c>
    </row>
    <row r="749" spans="1:16" ht="14.25" customHeight="1">
      <c r="A749" s="16" t="s">
        <v>1427</v>
      </c>
      <c r="B749" s="3">
        <f>35.7/5</f>
        <v>7.1400000000000006</v>
      </c>
      <c r="C749" s="20" t="s">
        <v>2255</v>
      </c>
      <c r="D749" s="29">
        <v>20</v>
      </c>
    </row>
    <row r="750" spans="1:16" ht="14.25" customHeight="1">
      <c r="A750" s="16" t="s">
        <v>1428</v>
      </c>
      <c r="B750" s="3">
        <f>37.6/5</f>
        <v>7.5200000000000005</v>
      </c>
      <c r="C750" s="20" t="s">
        <v>2256</v>
      </c>
      <c r="D750" s="29">
        <v>20</v>
      </c>
    </row>
    <row r="751" spans="1:16" ht="14.25" customHeight="1">
      <c r="A751" s="16" t="s">
        <v>1429</v>
      </c>
      <c r="B751" s="3">
        <f>40.4/5</f>
        <v>8.08</v>
      </c>
      <c r="C751" s="20" t="s">
        <v>2257</v>
      </c>
      <c r="D751" s="29">
        <v>20</v>
      </c>
    </row>
    <row r="752" spans="1:16" ht="14.25" customHeight="1">
      <c r="A752" s="16" t="s">
        <v>1430</v>
      </c>
      <c r="B752" s="3">
        <f>30/5</f>
        <v>6</v>
      </c>
      <c r="C752" s="20" t="s">
        <v>2258</v>
      </c>
      <c r="D752" s="29">
        <f>10+5</f>
        <v>15</v>
      </c>
    </row>
    <row r="753" spans="1:16" ht="14.25" customHeight="1">
      <c r="A753" s="16" t="s">
        <v>1431</v>
      </c>
      <c r="B753" s="3">
        <f>39.5/5</f>
        <v>7.9</v>
      </c>
      <c r="C753" s="20" t="s">
        <v>2259</v>
      </c>
      <c r="D753" s="29">
        <f>10+5</f>
        <v>15</v>
      </c>
    </row>
    <row r="754" spans="1:16" ht="14.25" customHeight="1">
      <c r="A754" s="16" t="s">
        <v>1432</v>
      </c>
      <c r="B754" s="3">
        <f>217/10</f>
        <v>21.7</v>
      </c>
      <c r="C754" s="20" t="s">
        <v>1505</v>
      </c>
      <c r="D754" s="29">
        <v>10</v>
      </c>
    </row>
    <row r="755" spans="1:16" ht="14.25" customHeight="1">
      <c r="A755" s="41" t="s">
        <v>1890</v>
      </c>
      <c r="B755" s="44">
        <f>74.5/3</f>
        <v>24.833333333333332</v>
      </c>
      <c r="C755" s="24" t="s">
        <v>1549</v>
      </c>
      <c r="D755" s="29">
        <v>3</v>
      </c>
      <c r="E755"/>
      <c r="F755"/>
      <c r="G755"/>
      <c r="H755"/>
      <c r="I755"/>
      <c r="J755"/>
      <c r="K755"/>
      <c r="L755"/>
      <c r="M755"/>
      <c r="N755"/>
      <c r="O755"/>
      <c r="P755"/>
    </row>
    <row r="756" spans="1:16" ht="14.25" customHeight="1">
      <c r="A756" s="41" t="s">
        <v>1891</v>
      </c>
      <c r="B756" s="44">
        <f>68.3/3</f>
        <v>22.766666666666666</v>
      </c>
      <c r="C756" s="24" t="s">
        <v>1550</v>
      </c>
      <c r="D756" s="29">
        <v>3</v>
      </c>
      <c r="E756"/>
      <c r="F756"/>
      <c r="G756"/>
      <c r="H756"/>
      <c r="I756"/>
      <c r="J756"/>
      <c r="K756"/>
      <c r="L756"/>
      <c r="M756"/>
      <c r="N756"/>
      <c r="O756"/>
      <c r="P756"/>
    </row>
    <row r="757" spans="1:16" ht="14.25" customHeight="1">
      <c r="A757" s="41" t="s">
        <v>1892</v>
      </c>
      <c r="B757" s="40">
        <f>45.9/3</f>
        <v>15.299999999999999</v>
      </c>
      <c r="C757" s="24" t="s">
        <v>1551</v>
      </c>
      <c r="D757" s="29">
        <v>3</v>
      </c>
      <c r="E757"/>
      <c r="F757"/>
      <c r="G757"/>
      <c r="H757"/>
      <c r="I757"/>
      <c r="J757"/>
      <c r="K757"/>
      <c r="L757"/>
      <c r="M757"/>
      <c r="N757"/>
      <c r="O757"/>
      <c r="P757"/>
    </row>
    <row r="758" spans="1:16" ht="14.25" customHeight="1">
      <c r="A758" s="41" t="s">
        <v>1893</v>
      </c>
      <c r="B758" s="44">
        <f>46.4/3</f>
        <v>15.466666666666667</v>
      </c>
      <c r="C758" s="24" t="s">
        <v>1552</v>
      </c>
      <c r="D758" s="29">
        <v>3</v>
      </c>
      <c r="E758"/>
      <c r="F758"/>
      <c r="G758"/>
      <c r="H758"/>
      <c r="I758"/>
      <c r="J758"/>
      <c r="K758"/>
      <c r="L758"/>
      <c r="M758"/>
      <c r="N758"/>
      <c r="O758"/>
      <c r="P758"/>
    </row>
    <row r="759" spans="1:16" ht="14.25" customHeight="1">
      <c r="A759" s="41" t="s">
        <v>1894</v>
      </c>
      <c r="B759" s="40">
        <v>2.9</v>
      </c>
      <c r="C759" s="24" t="s">
        <v>1915</v>
      </c>
      <c r="D759" s="29">
        <v>3</v>
      </c>
      <c r="E759"/>
      <c r="F759"/>
      <c r="G759"/>
      <c r="H759"/>
      <c r="I759"/>
      <c r="J759"/>
      <c r="K759"/>
      <c r="L759"/>
      <c r="M759"/>
      <c r="N759"/>
      <c r="O759"/>
      <c r="P759"/>
    </row>
    <row r="760" spans="1:16" ht="14.25" customHeight="1">
      <c r="A760" s="41" t="s">
        <v>1895</v>
      </c>
      <c r="B760" s="40">
        <v>5.4</v>
      </c>
      <c r="C760" s="24" t="s">
        <v>1914</v>
      </c>
      <c r="D760" s="29">
        <v>3</v>
      </c>
      <c r="E760"/>
      <c r="F760"/>
      <c r="G760"/>
      <c r="H760"/>
      <c r="I760"/>
      <c r="J760"/>
      <c r="K760"/>
      <c r="L760"/>
      <c r="M760"/>
      <c r="N760"/>
      <c r="O760"/>
      <c r="P760"/>
    </row>
    <row r="761" spans="1:16" ht="14.25" customHeight="1">
      <c r="A761" s="41" t="s">
        <v>1564</v>
      </c>
      <c r="B761" s="40">
        <v>4.7</v>
      </c>
      <c r="C761" s="24" t="s">
        <v>1913</v>
      </c>
      <c r="D761" s="29">
        <v>3</v>
      </c>
      <c r="E761"/>
      <c r="F761"/>
      <c r="G761"/>
      <c r="H761"/>
      <c r="I761"/>
      <c r="J761"/>
      <c r="K761"/>
      <c r="L761"/>
      <c r="M761"/>
      <c r="N761"/>
      <c r="O761"/>
      <c r="P761"/>
    </row>
    <row r="762" spans="1:16" ht="14.25" customHeight="1">
      <c r="A762" s="41" t="s">
        <v>1896</v>
      </c>
      <c r="B762" s="40">
        <v>6.8</v>
      </c>
      <c r="C762" s="24" t="s">
        <v>1912</v>
      </c>
      <c r="D762" s="29">
        <v>3</v>
      </c>
      <c r="E762"/>
      <c r="F762"/>
      <c r="G762"/>
      <c r="H762"/>
      <c r="I762"/>
      <c r="J762"/>
      <c r="K762"/>
      <c r="L762"/>
      <c r="M762"/>
      <c r="N762"/>
      <c r="O762"/>
      <c r="P762"/>
    </row>
    <row r="763" spans="1:16" ht="14.25" customHeight="1">
      <c r="A763" s="41" t="s">
        <v>1904</v>
      </c>
      <c r="B763" s="40">
        <v>16.5</v>
      </c>
      <c r="C763" s="24" t="s">
        <v>1888</v>
      </c>
      <c r="D763" s="29">
        <v>3</v>
      </c>
      <c r="E763"/>
      <c r="F763"/>
      <c r="G763"/>
      <c r="H763"/>
      <c r="I763"/>
      <c r="J763"/>
      <c r="K763"/>
      <c r="L763"/>
      <c r="M763"/>
      <c r="N763"/>
      <c r="O763"/>
      <c r="P763"/>
    </row>
    <row r="764" spans="1:16" ht="14.25" customHeight="1">
      <c r="A764" s="41" t="s">
        <v>1905</v>
      </c>
      <c r="B764" s="40">
        <v>18.2</v>
      </c>
      <c r="C764" s="24" t="s">
        <v>1889</v>
      </c>
      <c r="D764" s="29">
        <v>3</v>
      </c>
      <c r="E764"/>
      <c r="F764"/>
      <c r="G764"/>
      <c r="H764"/>
      <c r="I764"/>
      <c r="J764"/>
      <c r="K764"/>
      <c r="L764"/>
      <c r="M764"/>
      <c r="N764"/>
      <c r="O764"/>
      <c r="P764"/>
    </row>
    <row r="765" spans="1:16" ht="14.25" customHeight="1">
      <c r="A765" s="41" t="s">
        <v>1906</v>
      </c>
      <c r="B765" s="40">
        <v>26.9</v>
      </c>
      <c r="C765" s="24" t="s">
        <v>2367</v>
      </c>
      <c r="D765" s="29">
        <v>4</v>
      </c>
      <c r="E765"/>
      <c r="F765"/>
      <c r="G765"/>
      <c r="H765"/>
      <c r="I765"/>
      <c r="J765"/>
      <c r="K765"/>
      <c r="L765"/>
      <c r="M765"/>
      <c r="N765"/>
      <c r="O765"/>
      <c r="P765"/>
    </row>
    <row r="766" spans="1:16" ht="14.25" customHeight="1">
      <c r="A766" s="41" t="s">
        <v>1897</v>
      </c>
      <c r="B766" s="40">
        <v>30.2</v>
      </c>
      <c r="C766" s="24" t="s">
        <v>1607</v>
      </c>
      <c r="D766" s="29">
        <v>4</v>
      </c>
      <c r="E766"/>
      <c r="F766"/>
      <c r="G766"/>
      <c r="H766"/>
      <c r="I766"/>
      <c r="J766"/>
      <c r="K766"/>
      <c r="L766"/>
      <c r="M766"/>
      <c r="N766"/>
      <c r="O766"/>
      <c r="P766"/>
    </row>
    <row r="767" spans="1:16" ht="14.25" customHeight="1">
      <c r="A767" s="41" t="s">
        <v>1898</v>
      </c>
      <c r="B767" s="40">
        <v>7.4</v>
      </c>
      <c r="C767" s="24" t="s">
        <v>1909</v>
      </c>
      <c r="D767" s="29">
        <v>5</v>
      </c>
      <c r="E767"/>
      <c r="F767"/>
      <c r="G767"/>
      <c r="H767"/>
      <c r="I767"/>
      <c r="J767"/>
      <c r="K767"/>
      <c r="L767"/>
      <c r="M767"/>
      <c r="N767"/>
      <c r="O767"/>
      <c r="P767"/>
    </row>
    <row r="768" spans="1:16" ht="14.25" customHeight="1">
      <c r="A768" s="41" t="s">
        <v>1899</v>
      </c>
      <c r="B768" s="40">
        <v>3</v>
      </c>
      <c r="C768" s="24" t="s">
        <v>1911</v>
      </c>
      <c r="D768" s="29">
        <v>5</v>
      </c>
      <c r="E768"/>
      <c r="F768"/>
      <c r="G768"/>
      <c r="H768"/>
      <c r="I768"/>
      <c r="J768"/>
      <c r="K768"/>
      <c r="L768"/>
      <c r="M768"/>
      <c r="N768"/>
      <c r="O768"/>
      <c r="P768"/>
    </row>
    <row r="769" spans="1:16" ht="14.25" customHeight="1">
      <c r="A769" s="41" t="s">
        <v>1900</v>
      </c>
      <c r="B769" s="40">
        <v>4.0999999999999996</v>
      </c>
      <c r="C769" s="24" t="s">
        <v>1910</v>
      </c>
      <c r="D769" s="29">
        <v>5</v>
      </c>
      <c r="E769"/>
      <c r="F769"/>
      <c r="G769"/>
      <c r="H769"/>
      <c r="I769"/>
      <c r="J769"/>
      <c r="K769"/>
      <c r="L769"/>
      <c r="M769"/>
      <c r="N769"/>
      <c r="O769"/>
      <c r="P769"/>
    </row>
    <row r="770" spans="1:16" ht="14.25" customHeight="1">
      <c r="A770" s="41" t="s">
        <v>1901</v>
      </c>
      <c r="B770" s="40">
        <v>7.6</v>
      </c>
      <c r="C770" s="24" t="s">
        <v>1502</v>
      </c>
      <c r="D770" s="29">
        <v>3</v>
      </c>
      <c r="E770"/>
      <c r="F770"/>
      <c r="G770"/>
      <c r="H770"/>
      <c r="I770"/>
      <c r="J770"/>
      <c r="K770"/>
      <c r="L770"/>
      <c r="M770"/>
      <c r="N770"/>
      <c r="O770"/>
      <c r="P770"/>
    </row>
    <row r="771" spans="1:16" ht="14.25" customHeight="1">
      <c r="A771" s="39" t="s">
        <v>1596</v>
      </c>
      <c r="B771" s="40">
        <f>186.2/5</f>
        <v>37.239999999999995</v>
      </c>
      <c r="C771" s="24" t="s">
        <v>2260</v>
      </c>
      <c r="D771" s="29">
        <v>5</v>
      </c>
      <c r="E771"/>
      <c r="F771"/>
      <c r="G771"/>
      <c r="H771"/>
      <c r="I771"/>
      <c r="J771"/>
      <c r="K771"/>
      <c r="L771"/>
      <c r="M771"/>
      <c r="N771"/>
      <c r="O771"/>
      <c r="P771"/>
    </row>
    <row r="772" spans="1:16" ht="14.25" customHeight="1">
      <c r="A772" s="39" t="s">
        <v>1597</v>
      </c>
      <c r="B772" s="40">
        <f>190.2/5</f>
        <v>38.04</v>
      </c>
      <c r="C772" s="24" t="s">
        <v>2261</v>
      </c>
      <c r="D772" s="29">
        <v>5</v>
      </c>
      <c r="E772"/>
      <c r="F772"/>
      <c r="G772"/>
      <c r="H772"/>
      <c r="I772"/>
      <c r="J772"/>
      <c r="K772"/>
      <c r="L772"/>
      <c r="M772"/>
      <c r="N772"/>
      <c r="O772"/>
      <c r="P772"/>
    </row>
    <row r="773" spans="1:16" ht="14.25" customHeight="1">
      <c r="A773" s="39" t="s">
        <v>1598</v>
      </c>
      <c r="B773" s="40">
        <f>154.6/5</f>
        <v>30.919999999999998</v>
      </c>
      <c r="C773" s="24" t="s">
        <v>2262</v>
      </c>
      <c r="D773" s="29">
        <v>5</v>
      </c>
      <c r="E773"/>
      <c r="F773"/>
      <c r="G773"/>
      <c r="H773"/>
      <c r="I773"/>
      <c r="J773"/>
      <c r="K773"/>
      <c r="L773"/>
      <c r="M773"/>
      <c r="N773"/>
      <c r="O773"/>
      <c r="P773"/>
    </row>
    <row r="774" spans="1:16" s="4" customFormat="1" ht="14.25" customHeight="1">
      <c r="A774" s="39" t="s">
        <v>1599</v>
      </c>
      <c r="B774" s="40">
        <f>108/5</f>
        <v>21.6</v>
      </c>
      <c r="C774" s="24" t="s">
        <v>2357</v>
      </c>
      <c r="D774" s="29">
        <v>5</v>
      </c>
      <c r="E774"/>
      <c r="F774"/>
      <c r="G774"/>
      <c r="H774"/>
      <c r="I774"/>
      <c r="J774"/>
      <c r="K774"/>
      <c r="L774"/>
      <c r="M774"/>
      <c r="N774"/>
      <c r="O774"/>
      <c r="P774"/>
    </row>
    <row r="775" spans="1:16" ht="14.25" customHeight="1">
      <c r="A775" s="39" t="s">
        <v>1600</v>
      </c>
      <c r="B775" s="40">
        <v>77.900000000000006</v>
      </c>
      <c r="C775" s="24" t="s">
        <v>2263</v>
      </c>
      <c r="D775" s="29">
        <v>5</v>
      </c>
      <c r="E775"/>
      <c r="F775"/>
      <c r="G775"/>
      <c r="H775"/>
      <c r="I775"/>
      <c r="J775"/>
      <c r="K775"/>
      <c r="L775"/>
      <c r="M775"/>
      <c r="N775"/>
      <c r="O775"/>
      <c r="P775"/>
    </row>
    <row r="776" spans="1:16" ht="14.25" customHeight="1">
      <c r="A776" s="39" t="s">
        <v>1601</v>
      </c>
      <c r="B776" s="40">
        <f>156.2/5</f>
        <v>31.24</v>
      </c>
      <c r="C776" s="24" t="s">
        <v>2264</v>
      </c>
      <c r="D776" s="29">
        <v>5</v>
      </c>
      <c r="E776"/>
      <c r="F776"/>
      <c r="G776"/>
      <c r="H776"/>
      <c r="I776"/>
      <c r="J776"/>
      <c r="K776"/>
      <c r="L776"/>
      <c r="M776"/>
      <c r="N776"/>
      <c r="O776"/>
      <c r="P776"/>
    </row>
    <row r="777" spans="1:16" ht="14.25" customHeight="1">
      <c r="A777" s="39" t="s">
        <v>1627</v>
      </c>
      <c r="B777" s="40">
        <f>100.3/5</f>
        <v>20.059999999999999</v>
      </c>
      <c r="C777" s="24" t="s">
        <v>1526</v>
      </c>
      <c r="D777" s="29">
        <v>5</v>
      </c>
      <c r="E777"/>
      <c r="F777"/>
      <c r="G777"/>
      <c r="H777"/>
      <c r="I777"/>
      <c r="J777"/>
      <c r="K777"/>
      <c r="L777"/>
      <c r="M777"/>
      <c r="N777"/>
      <c r="O777"/>
      <c r="P777"/>
    </row>
    <row r="778" spans="1:16" ht="14.25" customHeight="1">
      <c r="A778" s="39" t="s">
        <v>1628</v>
      </c>
      <c r="B778" s="40">
        <f>107.5/5</f>
        <v>21.5</v>
      </c>
      <c r="C778" s="24" t="s">
        <v>1525</v>
      </c>
      <c r="D778" s="29">
        <v>5</v>
      </c>
      <c r="E778"/>
      <c r="F778"/>
      <c r="G778"/>
      <c r="H778"/>
      <c r="I778"/>
      <c r="J778"/>
      <c r="K778"/>
      <c r="L778"/>
      <c r="M778"/>
      <c r="N778"/>
      <c r="O778"/>
      <c r="P778"/>
    </row>
    <row r="779" spans="1:16" ht="14.25" customHeight="1">
      <c r="A779" s="39" t="s">
        <v>1629</v>
      </c>
      <c r="B779" s="40">
        <f>99.4/5</f>
        <v>19.880000000000003</v>
      </c>
      <c r="C779" s="24" t="s">
        <v>1507</v>
      </c>
      <c r="D779" s="29">
        <v>5</v>
      </c>
      <c r="E779"/>
      <c r="F779"/>
      <c r="G779"/>
      <c r="H779"/>
      <c r="I779"/>
      <c r="J779"/>
      <c r="K779"/>
      <c r="L779"/>
      <c r="M779"/>
      <c r="N779"/>
      <c r="O779"/>
      <c r="P779"/>
    </row>
    <row r="780" spans="1:16" ht="14.25" customHeight="1">
      <c r="A780" s="39" t="s">
        <v>1630</v>
      </c>
      <c r="B780" s="40">
        <f>104.7/5</f>
        <v>20.94</v>
      </c>
      <c r="C780" s="24" t="s">
        <v>1501</v>
      </c>
      <c r="D780" s="29">
        <v>10</v>
      </c>
      <c r="E780"/>
      <c r="F780"/>
      <c r="G780"/>
      <c r="H780"/>
      <c r="I780"/>
      <c r="J780"/>
      <c r="K780"/>
      <c r="L780"/>
      <c r="M780"/>
      <c r="N780"/>
      <c r="O780"/>
      <c r="P780"/>
    </row>
    <row r="781" spans="1:16" ht="14.25" customHeight="1">
      <c r="A781" s="39" t="s">
        <v>1631</v>
      </c>
      <c r="B781" s="40">
        <v>80.7</v>
      </c>
      <c r="C781" s="24" t="s">
        <v>1882</v>
      </c>
      <c r="D781" s="29">
        <v>3</v>
      </c>
      <c r="E781"/>
      <c r="F781"/>
      <c r="G781"/>
      <c r="H781"/>
      <c r="I781"/>
      <c r="J781"/>
      <c r="K781"/>
      <c r="L781"/>
      <c r="M781"/>
      <c r="N781"/>
      <c r="O781"/>
      <c r="P781"/>
    </row>
    <row r="782" spans="1:16" ht="14.25" customHeight="1">
      <c r="A782" s="39" t="s">
        <v>1632</v>
      </c>
      <c r="B782" s="40">
        <f>91.9/5</f>
        <v>18.380000000000003</v>
      </c>
      <c r="C782" s="24" t="s">
        <v>1522</v>
      </c>
      <c r="D782" s="29">
        <v>5</v>
      </c>
      <c r="E782"/>
      <c r="F782"/>
      <c r="G782"/>
      <c r="H782"/>
      <c r="I782"/>
      <c r="J782"/>
      <c r="K782"/>
      <c r="L782"/>
      <c r="M782"/>
      <c r="N782"/>
      <c r="O782"/>
      <c r="P782"/>
    </row>
    <row r="783" spans="1:16" ht="14.25" customHeight="1">
      <c r="A783" s="39" t="s">
        <v>1633</v>
      </c>
      <c r="B783" s="40">
        <f>108/5</f>
        <v>21.6</v>
      </c>
      <c r="C783" s="24" t="s">
        <v>1523</v>
      </c>
      <c r="D783" s="29">
        <v>5</v>
      </c>
      <c r="E783"/>
      <c r="F783"/>
      <c r="G783"/>
      <c r="H783"/>
      <c r="I783"/>
      <c r="J783"/>
      <c r="K783"/>
      <c r="L783"/>
      <c r="M783"/>
      <c r="N783"/>
      <c r="O783"/>
      <c r="P783"/>
    </row>
    <row r="784" spans="1:16" s="4" customFormat="1" ht="14.25" customHeight="1">
      <c r="A784" s="39" t="s">
        <v>1634</v>
      </c>
      <c r="B784" s="40">
        <f>109/5</f>
        <v>21.8</v>
      </c>
      <c r="C784" s="24" t="s">
        <v>1497</v>
      </c>
      <c r="D784" s="29">
        <v>5</v>
      </c>
      <c r="E784"/>
      <c r="F784"/>
      <c r="G784"/>
      <c r="H784"/>
      <c r="I784"/>
      <c r="J784"/>
      <c r="K784"/>
      <c r="L784"/>
      <c r="M784"/>
      <c r="N784"/>
      <c r="O784"/>
      <c r="P784"/>
    </row>
    <row r="785" spans="1:16" ht="14.25" customHeight="1">
      <c r="A785" s="16" t="s">
        <v>1295</v>
      </c>
      <c r="B785" s="3">
        <f>15.2/10</f>
        <v>1.52</v>
      </c>
      <c r="C785" s="1" t="s">
        <v>2287</v>
      </c>
      <c r="D785" s="29">
        <v>1000</v>
      </c>
    </row>
    <row r="786" spans="1:16" ht="14.25" customHeight="1">
      <c r="A786" s="16" t="s">
        <v>1296</v>
      </c>
      <c r="B786" s="3">
        <f>13.3/10</f>
        <v>1.33</v>
      </c>
      <c r="C786" s="1" t="s">
        <v>2290</v>
      </c>
      <c r="D786" s="29">
        <v>1000</v>
      </c>
    </row>
    <row r="787" spans="1:16" ht="14.25" customHeight="1">
      <c r="A787" s="16" t="s">
        <v>1297</v>
      </c>
      <c r="B787" s="3">
        <f>14.8/10</f>
        <v>1.48</v>
      </c>
      <c r="C787" s="1" t="s">
        <v>2289</v>
      </c>
      <c r="D787" s="29">
        <v>100</v>
      </c>
    </row>
    <row r="788" spans="1:16" ht="14.25" customHeight="1">
      <c r="A788" s="16" t="s">
        <v>1298</v>
      </c>
      <c r="B788" s="3">
        <f>15.1/10</f>
        <v>1.51</v>
      </c>
      <c r="C788" s="1" t="s">
        <v>2288</v>
      </c>
      <c r="D788" s="29">
        <v>1000</v>
      </c>
    </row>
    <row r="789" spans="1:16" ht="14.25" customHeight="1">
      <c r="A789" s="16" t="s">
        <v>1871</v>
      </c>
      <c r="B789" s="40">
        <f>7.4/5</f>
        <v>1.48</v>
      </c>
      <c r="C789" s="1" t="s">
        <v>2286</v>
      </c>
      <c r="D789" s="29">
        <v>500</v>
      </c>
      <c r="E789"/>
      <c r="F789"/>
      <c r="G789"/>
      <c r="H789"/>
      <c r="I789"/>
      <c r="J789"/>
      <c r="K789"/>
      <c r="L789"/>
      <c r="M789"/>
      <c r="N789"/>
      <c r="O789"/>
      <c r="P789"/>
    </row>
    <row r="790" spans="1:16" ht="14.25" customHeight="1">
      <c r="A790" s="39" t="s">
        <v>1663</v>
      </c>
      <c r="B790" s="3">
        <v>1.2</v>
      </c>
      <c r="C790" s="1" t="s">
        <v>2291</v>
      </c>
      <c r="D790" s="29">
        <v>100</v>
      </c>
    </row>
    <row r="791" spans="1:16" s="4" customFormat="1" ht="14.25" customHeight="1">
      <c r="A791" s="39" t="s">
        <v>1664</v>
      </c>
      <c r="B791" s="3">
        <f>13.5/10</f>
        <v>1.35</v>
      </c>
      <c r="C791" s="1" t="s">
        <v>2292</v>
      </c>
      <c r="D791" s="29">
        <f t="shared" ref="D791:D796" si="14">600/6</f>
        <v>100</v>
      </c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</row>
    <row r="792" spans="1:16" ht="14.25" customHeight="1">
      <c r="A792" s="39" t="s">
        <v>1665</v>
      </c>
      <c r="B792" s="3">
        <f>13.6/10</f>
        <v>1.3599999999999999</v>
      </c>
      <c r="C792" s="1" t="s">
        <v>2293</v>
      </c>
      <c r="D792" s="29">
        <f t="shared" si="14"/>
        <v>100</v>
      </c>
    </row>
    <row r="793" spans="1:16" ht="14.25" customHeight="1">
      <c r="A793" s="39" t="s">
        <v>1666</v>
      </c>
      <c r="B793" s="3">
        <f>13.6/10</f>
        <v>1.3599999999999999</v>
      </c>
      <c r="C793" s="1" t="s">
        <v>2294</v>
      </c>
      <c r="D793" s="29">
        <f t="shared" si="14"/>
        <v>100</v>
      </c>
    </row>
    <row r="794" spans="1:16" ht="14.25" customHeight="1">
      <c r="A794" s="39" t="s">
        <v>1667</v>
      </c>
      <c r="B794" s="3">
        <f>13.6/10</f>
        <v>1.3599999999999999</v>
      </c>
      <c r="C794" s="1" t="s">
        <v>2295</v>
      </c>
      <c r="D794" s="29">
        <f t="shared" si="14"/>
        <v>100</v>
      </c>
    </row>
    <row r="795" spans="1:16" ht="14.25" customHeight="1">
      <c r="A795" s="39" t="s">
        <v>1668</v>
      </c>
      <c r="B795" s="3">
        <f>13.6/10</f>
        <v>1.3599999999999999</v>
      </c>
      <c r="C795" s="1" t="s">
        <v>2296</v>
      </c>
      <c r="D795" s="29">
        <f t="shared" si="14"/>
        <v>100</v>
      </c>
    </row>
    <row r="796" spans="1:16" ht="14.25" customHeight="1">
      <c r="A796" s="39" t="s">
        <v>1669</v>
      </c>
      <c r="B796" s="3">
        <f>13.6/10</f>
        <v>1.3599999999999999</v>
      </c>
      <c r="C796" s="1" t="s">
        <v>2297</v>
      </c>
      <c r="D796" s="29">
        <f t="shared" si="14"/>
        <v>100</v>
      </c>
    </row>
    <row r="797" spans="1:16" ht="14.25" customHeight="1">
      <c r="A797" s="39" t="s">
        <v>1670</v>
      </c>
      <c r="B797" s="3">
        <f t="shared" ref="B797:B802" si="15">80.5/50</f>
        <v>1.61</v>
      </c>
      <c r="C797" s="1" t="s">
        <v>2298</v>
      </c>
      <c r="D797" s="29">
        <v>50</v>
      </c>
    </row>
    <row r="798" spans="1:16" ht="14.25" customHeight="1">
      <c r="A798" s="39" t="s">
        <v>1671</v>
      </c>
      <c r="B798" s="3">
        <f t="shared" si="15"/>
        <v>1.61</v>
      </c>
      <c r="C798" s="1" t="s">
        <v>2299</v>
      </c>
      <c r="D798" s="29">
        <v>50</v>
      </c>
    </row>
    <row r="799" spans="1:16" ht="14.25" customHeight="1">
      <c r="A799" s="39" t="s">
        <v>1672</v>
      </c>
      <c r="B799" s="3">
        <f t="shared" si="15"/>
        <v>1.61</v>
      </c>
      <c r="C799" s="1" t="s">
        <v>2300</v>
      </c>
      <c r="D799" s="29">
        <v>50</v>
      </c>
    </row>
    <row r="800" spans="1:16" ht="14.25" customHeight="1">
      <c r="A800" s="39" t="s">
        <v>1673</v>
      </c>
      <c r="B800" s="3">
        <f t="shared" si="15"/>
        <v>1.61</v>
      </c>
      <c r="C800" s="1" t="s">
        <v>2301</v>
      </c>
      <c r="D800" s="29">
        <v>50</v>
      </c>
    </row>
    <row r="801" spans="1:16" ht="14.25" customHeight="1">
      <c r="A801" s="39" t="s">
        <v>1674</v>
      </c>
      <c r="B801" s="3">
        <f t="shared" si="15"/>
        <v>1.61</v>
      </c>
      <c r="C801" s="1" t="s">
        <v>2302</v>
      </c>
      <c r="D801" s="29">
        <v>53</v>
      </c>
    </row>
    <row r="802" spans="1:16" ht="14.25" customHeight="1">
      <c r="A802" s="39" t="s">
        <v>1675</v>
      </c>
      <c r="B802" s="3">
        <f t="shared" si="15"/>
        <v>1.61</v>
      </c>
      <c r="C802" s="1" t="s">
        <v>2303</v>
      </c>
      <c r="D802" s="29">
        <v>50</v>
      </c>
    </row>
    <row r="803" spans="1:16" ht="14.25" customHeight="1">
      <c r="A803" s="39" t="s">
        <v>1676</v>
      </c>
      <c r="B803" s="3">
        <f>11.4/10</f>
        <v>1.1400000000000001</v>
      </c>
      <c r="C803" s="1" t="s">
        <v>2304</v>
      </c>
      <c r="D803" s="29">
        <v>100</v>
      </c>
    </row>
    <row r="804" spans="1:16" ht="14.25" customHeight="1">
      <c r="A804" s="39" t="s">
        <v>1677</v>
      </c>
      <c r="B804" s="3">
        <f>13/10</f>
        <v>1.3</v>
      </c>
      <c r="C804" s="1" t="s">
        <v>2305</v>
      </c>
      <c r="D804" s="29">
        <f>600/5</f>
        <v>120</v>
      </c>
    </row>
    <row r="805" spans="1:16" ht="14.25" customHeight="1">
      <c r="A805" s="39" t="s">
        <v>1678</v>
      </c>
      <c r="B805" s="3">
        <f>14/10</f>
        <v>1.4</v>
      </c>
      <c r="C805" s="1" t="s">
        <v>2306</v>
      </c>
      <c r="D805" s="29">
        <f>600/5</f>
        <v>120</v>
      </c>
    </row>
    <row r="806" spans="1:16" ht="14.25" customHeight="1">
      <c r="A806" s="39" t="s">
        <v>1679</v>
      </c>
      <c r="B806" s="3">
        <f>14/10</f>
        <v>1.4</v>
      </c>
      <c r="C806" s="1" t="s">
        <v>2307</v>
      </c>
      <c r="D806" s="29">
        <f>600/5</f>
        <v>120</v>
      </c>
    </row>
    <row r="807" spans="1:16" ht="14.25" customHeight="1">
      <c r="A807" s="39" t="s">
        <v>1680</v>
      </c>
      <c r="B807" s="3">
        <f>14/10</f>
        <v>1.4</v>
      </c>
      <c r="C807" s="1" t="s">
        <v>2308</v>
      </c>
      <c r="D807" s="29">
        <f>600/5</f>
        <v>120</v>
      </c>
    </row>
    <row r="808" spans="1:16" ht="14.25" customHeight="1">
      <c r="A808" s="39" t="s">
        <v>1681</v>
      </c>
      <c r="B808" s="3">
        <f>14/10</f>
        <v>1.4</v>
      </c>
      <c r="C808" s="1" t="s">
        <v>2309</v>
      </c>
      <c r="D808" s="29">
        <f>600/5</f>
        <v>120</v>
      </c>
    </row>
    <row r="809" spans="1:16" s="4" customFormat="1" ht="14.25" customHeight="1">
      <c r="A809" s="16" t="s">
        <v>1872</v>
      </c>
      <c r="B809" s="40">
        <f>7.7/5</f>
        <v>1.54</v>
      </c>
      <c r="C809" s="1" t="s">
        <v>2310</v>
      </c>
      <c r="D809" s="29">
        <v>251</v>
      </c>
      <c r="E809"/>
      <c r="F809"/>
      <c r="G809"/>
      <c r="H809"/>
      <c r="I809"/>
      <c r="J809"/>
      <c r="K809"/>
      <c r="L809"/>
      <c r="M809"/>
      <c r="N809"/>
      <c r="O809"/>
      <c r="P809"/>
    </row>
    <row r="810" spans="1:16" ht="14.25" customHeight="1">
      <c r="A810" s="16" t="s">
        <v>1873</v>
      </c>
      <c r="B810" s="40">
        <f>7.6/5</f>
        <v>1.52</v>
      </c>
      <c r="C810" s="1" t="s">
        <v>2311</v>
      </c>
      <c r="D810" s="29">
        <v>251</v>
      </c>
      <c r="E810"/>
      <c r="F810"/>
      <c r="G810"/>
      <c r="H810"/>
      <c r="I810"/>
      <c r="J810"/>
      <c r="K810"/>
      <c r="L810"/>
      <c r="M810"/>
      <c r="N810"/>
      <c r="O810"/>
      <c r="P810"/>
    </row>
    <row r="811" spans="1:16" ht="14.25" customHeight="1">
      <c r="A811" s="39" t="s">
        <v>1682</v>
      </c>
      <c r="B811" s="3">
        <v>30.5</v>
      </c>
      <c r="C811" s="31" t="s">
        <v>2312</v>
      </c>
      <c r="D811" s="29">
        <v>5</v>
      </c>
    </row>
    <row r="812" spans="1:16" ht="14.25" customHeight="1">
      <c r="A812" s="39" t="s">
        <v>1683</v>
      </c>
      <c r="B812" s="3">
        <v>6.5</v>
      </c>
      <c r="C812" s="31" t="s">
        <v>2358</v>
      </c>
      <c r="D812" s="29">
        <v>5</v>
      </c>
    </row>
    <row r="813" spans="1:16" ht="14.25" customHeight="1">
      <c r="A813" s="39" t="s">
        <v>1684</v>
      </c>
      <c r="B813" s="3">
        <v>18.3</v>
      </c>
      <c r="C813" s="45" t="s">
        <v>2324</v>
      </c>
      <c r="D813" s="29">
        <v>5</v>
      </c>
    </row>
    <row r="814" spans="1:16" ht="14.25" customHeight="1">
      <c r="A814" s="39" t="s">
        <v>1685</v>
      </c>
      <c r="B814" s="3">
        <v>9.6</v>
      </c>
      <c r="C814" s="31" t="s">
        <v>2313</v>
      </c>
      <c r="D814" s="29">
        <v>5</v>
      </c>
    </row>
    <row r="815" spans="1:16" s="34" customFormat="1" ht="14.25" customHeight="1">
      <c r="A815" s="32" t="s">
        <v>1686</v>
      </c>
      <c r="B815" s="50">
        <v>10</v>
      </c>
      <c r="C815" s="34" t="s">
        <v>2406</v>
      </c>
      <c r="D815" s="51">
        <f>5+5</f>
        <v>10</v>
      </c>
    </row>
    <row r="816" spans="1:16" ht="14.25" customHeight="1">
      <c r="A816" s="39" t="s">
        <v>1662</v>
      </c>
      <c r="B816" s="40">
        <v>33.1</v>
      </c>
      <c r="C816" s="45" t="s">
        <v>2314</v>
      </c>
      <c r="D816" s="29">
        <v>5</v>
      </c>
      <c r="E816"/>
      <c r="F816"/>
      <c r="G816"/>
      <c r="H816"/>
      <c r="I816"/>
      <c r="J816"/>
      <c r="K816"/>
      <c r="L816"/>
      <c r="M816"/>
      <c r="N816"/>
      <c r="O816"/>
      <c r="P816"/>
    </row>
    <row r="817" spans="1:16" ht="14.25" customHeight="1">
      <c r="A817" s="16" t="s">
        <v>1434</v>
      </c>
      <c r="B817" s="3">
        <v>47.6</v>
      </c>
      <c r="C817" s="1" t="s">
        <v>2352</v>
      </c>
      <c r="D817" s="29">
        <v>3</v>
      </c>
      <c r="P817" s="4"/>
    </row>
    <row r="818" spans="1:16" ht="14.25" customHeight="1">
      <c r="A818" s="16" t="s">
        <v>1433</v>
      </c>
      <c r="B818" s="3">
        <f>37.8-4.2</f>
        <v>33.599999999999994</v>
      </c>
      <c r="C818" s="31" t="s">
        <v>2351</v>
      </c>
      <c r="D818" s="29">
        <v>5</v>
      </c>
    </row>
    <row r="819" spans="1:16" ht="14.25" customHeight="1">
      <c r="A819" s="39" t="s">
        <v>1575</v>
      </c>
      <c r="B819" s="40">
        <f>9.8/5</f>
        <v>1.9600000000000002</v>
      </c>
      <c r="C819" s="24" t="s">
        <v>1498</v>
      </c>
      <c r="D819" s="29">
        <v>5</v>
      </c>
      <c r="E819"/>
      <c r="F819"/>
      <c r="G819"/>
      <c r="H819"/>
      <c r="I819"/>
      <c r="J819"/>
      <c r="K819"/>
      <c r="L819"/>
      <c r="M819"/>
      <c r="N819"/>
      <c r="O819"/>
      <c r="P819"/>
    </row>
    <row r="820" spans="1:16" ht="14.25" customHeight="1">
      <c r="A820" s="39" t="s">
        <v>1576</v>
      </c>
      <c r="B820" s="40">
        <f>11.1/5</f>
        <v>2.2199999999999998</v>
      </c>
      <c r="C820" s="24" t="s">
        <v>1499</v>
      </c>
      <c r="D820" s="29">
        <v>5</v>
      </c>
      <c r="E820"/>
      <c r="F820"/>
      <c r="G820"/>
      <c r="H820"/>
      <c r="I820"/>
      <c r="J820"/>
      <c r="K820"/>
      <c r="L820"/>
      <c r="M820"/>
      <c r="N820"/>
      <c r="O820"/>
      <c r="P820"/>
    </row>
    <row r="821" spans="1:16" ht="14.25" customHeight="1">
      <c r="A821" s="39" t="s">
        <v>1577</v>
      </c>
      <c r="B821" s="40">
        <f>36/5</f>
        <v>7.2</v>
      </c>
      <c r="C821" s="24" t="s">
        <v>1538</v>
      </c>
      <c r="D821" s="29">
        <v>5</v>
      </c>
      <c r="E821"/>
      <c r="F821"/>
      <c r="G821"/>
      <c r="H821"/>
      <c r="I821"/>
      <c r="J821"/>
      <c r="K821"/>
      <c r="L821"/>
      <c r="M821"/>
      <c r="N821"/>
      <c r="O821"/>
      <c r="P821"/>
    </row>
    <row r="822" spans="1:16" s="4" customFormat="1" ht="14.25" customHeight="1">
      <c r="A822" s="39" t="s">
        <v>1578</v>
      </c>
      <c r="B822" s="40">
        <f>35.5/5</f>
        <v>7.1</v>
      </c>
      <c r="C822" s="24" t="s">
        <v>1547</v>
      </c>
      <c r="D822" s="29">
        <v>5</v>
      </c>
      <c r="E822"/>
      <c r="F822"/>
      <c r="G822"/>
      <c r="H822"/>
      <c r="I822"/>
      <c r="J822"/>
      <c r="K822"/>
      <c r="L822"/>
      <c r="M822"/>
      <c r="N822"/>
      <c r="O822"/>
      <c r="P822"/>
    </row>
    <row r="823" spans="1:16" ht="14.25" customHeight="1">
      <c r="A823" s="39" t="s">
        <v>1579</v>
      </c>
      <c r="B823" s="40">
        <f>39.7/5</f>
        <v>7.94</v>
      </c>
      <c r="C823" s="24" t="s">
        <v>1539</v>
      </c>
      <c r="D823" s="29">
        <v>5</v>
      </c>
      <c r="E823"/>
      <c r="F823"/>
      <c r="G823"/>
      <c r="H823"/>
      <c r="I823"/>
      <c r="J823"/>
      <c r="K823"/>
      <c r="L823"/>
      <c r="M823"/>
      <c r="N823"/>
      <c r="O823"/>
      <c r="P823"/>
    </row>
    <row r="824" spans="1:16" ht="14.25" customHeight="1">
      <c r="A824" s="39" t="s">
        <v>1580</v>
      </c>
      <c r="B824" s="40">
        <f>35.5/5</f>
        <v>7.1</v>
      </c>
      <c r="C824" s="24" t="s">
        <v>1540</v>
      </c>
      <c r="D824" s="29">
        <v>5</v>
      </c>
      <c r="E824"/>
      <c r="F824"/>
      <c r="G824"/>
      <c r="H824"/>
      <c r="I824"/>
      <c r="J824"/>
      <c r="K824"/>
      <c r="L824"/>
      <c r="M824"/>
      <c r="N824"/>
      <c r="O824"/>
      <c r="P824"/>
    </row>
    <row r="825" spans="1:16" ht="14.25" customHeight="1">
      <c r="A825" s="39" t="s">
        <v>1581</v>
      </c>
      <c r="B825" s="40">
        <f>22.9/5</f>
        <v>4.58</v>
      </c>
      <c r="C825" s="24" t="s">
        <v>1536</v>
      </c>
      <c r="D825" s="29">
        <v>5</v>
      </c>
      <c r="E825"/>
      <c r="F825"/>
      <c r="G825"/>
      <c r="H825"/>
      <c r="I825"/>
      <c r="J825"/>
      <c r="K825"/>
      <c r="L825"/>
      <c r="M825"/>
      <c r="N825"/>
      <c r="O825"/>
      <c r="P825"/>
    </row>
    <row r="826" spans="1:16" ht="14.25" customHeight="1">
      <c r="A826" s="39" t="s">
        <v>1582</v>
      </c>
      <c r="B826" s="40">
        <f>33.1/5</f>
        <v>6.62</v>
      </c>
      <c r="C826" s="43" t="s">
        <v>1517</v>
      </c>
      <c r="D826" s="29">
        <v>5</v>
      </c>
      <c r="E826"/>
      <c r="F826"/>
      <c r="G826"/>
      <c r="H826"/>
      <c r="I826"/>
      <c r="J826"/>
      <c r="K826"/>
      <c r="L826"/>
      <c r="M826"/>
      <c r="N826"/>
      <c r="O826"/>
      <c r="P826"/>
    </row>
    <row r="827" spans="1:16" ht="14.25" customHeight="1">
      <c r="A827" s="39" t="s">
        <v>1583</v>
      </c>
      <c r="B827" s="40">
        <f>33.8/10</f>
        <v>3.38</v>
      </c>
      <c r="C827" s="24" t="s">
        <v>1535</v>
      </c>
      <c r="D827" s="29">
        <v>5</v>
      </c>
      <c r="E827"/>
      <c r="F827"/>
      <c r="G827"/>
      <c r="H827"/>
      <c r="I827"/>
      <c r="J827"/>
      <c r="K827"/>
      <c r="L827"/>
      <c r="M827"/>
      <c r="N827"/>
      <c r="O827"/>
      <c r="P827"/>
    </row>
    <row r="828" spans="1:16" ht="14.25" customHeight="1">
      <c r="A828" s="39" t="s">
        <v>1584</v>
      </c>
      <c r="B828" s="40">
        <f>17.1/5</f>
        <v>3.4200000000000004</v>
      </c>
      <c r="C828" s="24" t="s">
        <v>1925</v>
      </c>
      <c r="D828" s="29">
        <v>5</v>
      </c>
      <c r="E828"/>
      <c r="F828"/>
      <c r="G828"/>
      <c r="H828"/>
      <c r="I828"/>
      <c r="J828"/>
      <c r="K828"/>
      <c r="L828"/>
      <c r="M828"/>
      <c r="N828"/>
      <c r="O828"/>
      <c r="P828"/>
    </row>
    <row r="829" spans="1:16" ht="14.25" customHeight="1">
      <c r="A829" s="39" t="s">
        <v>1585</v>
      </c>
      <c r="B829" s="40">
        <f>33.7/5</f>
        <v>6.74</v>
      </c>
      <c r="C829" s="43" t="s">
        <v>1518</v>
      </c>
      <c r="D829" s="29">
        <v>5</v>
      </c>
      <c r="E829"/>
      <c r="F829"/>
      <c r="G829"/>
      <c r="H829"/>
      <c r="I829"/>
      <c r="J829"/>
      <c r="K829"/>
      <c r="L829"/>
      <c r="M829"/>
      <c r="N829"/>
      <c r="O829"/>
      <c r="P829"/>
    </row>
    <row r="830" spans="1:16" ht="14.25" customHeight="1">
      <c r="A830" s="39" t="s">
        <v>1586</v>
      </c>
      <c r="B830" s="40">
        <v>23.1</v>
      </c>
      <c r="C830" s="24" t="s">
        <v>1923</v>
      </c>
      <c r="D830" s="29">
        <v>3</v>
      </c>
      <c r="E830"/>
      <c r="F830"/>
      <c r="G830"/>
      <c r="H830"/>
      <c r="I830"/>
      <c r="J830"/>
      <c r="K830"/>
      <c r="L830"/>
      <c r="M830"/>
      <c r="N830"/>
      <c r="O830"/>
      <c r="P830"/>
    </row>
    <row r="831" spans="1:16" ht="14.25" customHeight="1">
      <c r="A831" s="39" t="s">
        <v>1587</v>
      </c>
      <c r="B831" s="40">
        <v>17.3</v>
      </c>
      <c r="C831" s="24" t="s">
        <v>1924</v>
      </c>
      <c r="D831" s="29">
        <v>3</v>
      </c>
      <c r="E831"/>
      <c r="F831"/>
      <c r="G831"/>
      <c r="H831"/>
      <c r="I831"/>
      <c r="J831"/>
      <c r="K831"/>
      <c r="L831"/>
      <c r="M831"/>
      <c r="N831"/>
      <c r="O831"/>
      <c r="P831"/>
    </row>
    <row r="832" spans="1:16" ht="14.25" customHeight="1">
      <c r="A832" s="39" t="s">
        <v>1588</v>
      </c>
      <c r="B832" s="40">
        <v>51.5</v>
      </c>
      <c r="C832" s="24" t="s">
        <v>1878</v>
      </c>
      <c r="D832" s="29">
        <v>4</v>
      </c>
      <c r="E832"/>
      <c r="F832"/>
      <c r="G832"/>
      <c r="H832"/>
      <c r="I832"/>
      <c r="J832"/>
      <c r="K832"/>
      <c r="L832"/>
      <c r="M832"/>
      <c r="N832"/>
      <c r="O832"/>
      <c r="P832"/>
    </row>
    <row r="833" spans="1:16" s="4" customFormat="1" ht="14.25" customHeight="1">
      <c r="A833" s="39" t="s">
        <v>1589</v>
      </c>
      <c r="B833" s="40">
        <v>67</v>
      </c>
      <c r="C833" s="24" t="s">
        <v>1879</v>
      </c>
      <c r="D833" s="29">
        <v>3</v>
      </c>
      <c r="E833"/>
      <c r="F833"/>
      <c r="G833"/>
      <c r="H833"/>
      <c r="I833"/>
      <c r="J833"/>
      <c r="K833"/>
      <c r="L833"/>
      <c r="M833"/>
      <c r="N833"/>
      <c r="O833"/>
      <c r="P833"/>
    </row>
    <row r="834" spans="1:16" ht="14.25" customHeight="1">
      <c r="A834" s="41" t="s">
        <v>1931</v>
      </c>
      <c r="B834" s="40">
        <f>51.2/5</f>
        <v>10.24</v>
      </c>
      <c r="C834" s="24" t="s">
        <v>1528</v>
      </c>
      <c r="D834" s="29">
        <v>5</v>
      </c>
      <c r="E834"/>
      <c r="F834"/>
      <c r="G834"/>
      <c r="H834"/>
      <c r="I834"/>
      <c r="J834"/>
      <c r="K834"/>
      <c r="L834"/>
      <c r="M834"/>
      <c r="N834"/>
      <c r="O834"/>
      <c r="P834"/>
    </row>
    <row r="835" spans="1:16" ht="14.25" customHeight="1">
      <c r="A835" s="39" t="s">
        <v>1565</v>
      </c>
      <c r="B835" s="40">
        <f>67/5</f>
        <v>13.4</v>
      </c>
      <c r="C835" s="24" t="s">
        <v>1534</v>
      </c>
      <c r="D835" s="29">
        <v>5</v>
      </c>
      <c r="E835"/>
      <c r="F835"/>
      <c r="G835"/>
      <c r="H835"/>
      <c r="I835"/>
      <c r="J835"/>
      <c r="K835"/>
      <c r="L835"/>
      <c r="M835"/>
      <c r="N835"/>
      <c r="O835"/>
      <c r="P835"/>
    </row>
    <row r="836" spans="1:16" ht="14.25" customHeight="1">
      <c r="A836" s="39" t="s">
        <v>1566</v>
      </c>
      <c r="B836" s="40">
        <f>59.6/5</f>
        <v>11.92</v>
      </c>
      <c r="C836" s="24" t="s">
        <v>1537</v>
      </c>
      <c r="D836" s="29">
        <v>5</v>
      </c>
      <c r="E836"/>
      <c r="F836"/>
      <c r="G836"/>
      <c r="H836"/>
      <c r="I836"/>
      <c r="J836"/>
      <c r="K836"/>
      <c r="L836"/>
      <c r="M836"/>
      <c r="N836"/>
      <c r="O836"/>
      <c r="P836"/>
    </row>
    <row r="837" spans="1:16" ht="14.25" customHeight="1">
      <c r="A837" s="39" t="s">
        <v>1567</v>
      </c>
      <c r="B837" s="52">
        <f>59.8/3</f>
        <v>19.933333333333334</v>
      </c>
      <c r="C837" s="24" t="s">
        <v>1511</v>
      </c>
      <c r="D837" s="29">
        <v>5</v>
      </c>
      <c r="E837"/>
      <c r="F837"/>
      <c r="G837"/>
      <c r="H837"/>
      <c r="I837"/>
      <c r="J837"/>
      <c r="K837"/>
      <c r="L837"/>
      <c r="M837"/>
      <c r="N837"/>
      <c r="O837"/>
      <c r="P837"/>
    </row>
    <row r="838" spans="1:16" ht="14.25" customHeight="1">
      <c r="A838" s="39" t="s">
        <v>1568</v>
      </c>
      <c r="B838" s="40">
        <f>36/5</f>
        <v>7.2</v>
      </c>
      <c r="C838" s="24" t="s">
        <v>1529</v>
      </c>
      <c r="D838" s="29">
        <v>5</v>
      </c>
      <c r="E838"/>
      <c r="F838"/>
      <c r="G838"/>
      <c r="H838"/>
      <c r="I838"/>
      <c r="J838"/>
      <c r="K838"/>
      <c r="L838"/>
      <c r="M838"/>
      <c r="N838"/>
      <c r="O838"/>
      <c r="P838"/>
    </row>
    <row r="839" spans="1:16" s="4" customFormat="1" ht="14.25" customHeight="1">
      <c r="A839" s="39" t="s">
        <v>1569</v>
      </c>
      <c r="B839" s="40">
        <f>40.4/5</f>
        <v>8.08</v>
      </c>
      <c r="C839" s="24" t="s">
        <v>1531</v>
      </c>
      <c r="D839" s="29">
        <v>5</v>
      </c>
      <c r="E839"/>
      <c r="F839"/>
      <c r="G839"/>
      <c r="H839"/>
      <c r="I839"/>
      <c r="J839"/>
      <c r="K839"/>
      <c r="L839"/>
      <c r="M839"/>
      <c r="N839"/>
      <c r="O839"/>
      <c r="P839"/>
    </row>
    <row r="840" spans="1:16" ht="14.25" customHeight="1">
      <c r="A840" s="39" t="s">
        <v>1570</v>
      </c>
      <c r="B840" s="40">
        <f>58.3/5</f>
        <v>11.66</v>
      </c>
      <c r="C840" s="24" t="s">
        <v>1530</v>
      </c>
      <c r="D840" s="29">
        <v>5</v>
      </c>
      <c r="E840"/>
      <c r="F840"/>
      <c r="G840"/>
      <c r="H840"/>
      <c r="I840"/>
      <c r="J840"/>
      <c r="K840"/>
      <c r="L840"/>
      <c r="M840"/>
      <c r="N840"/>
      <c r="O840"/>
      <c r="P840"/>
    </row>
    <row r="841" spans="1:16" ht="14.25" customHeight="1">
      <c r="A841" s="39" t="s">
        <v>1571</v>
      </c>
      <c r="B841" s="40">
        <f>45.5/5</f>
        <v>9.1</v>
      </c>
      <c r="C841" s="24" t="s">
        <v>1512</v>
      </c>
      <c r="D841" s="29">
        <v>5</v>
      </c>
      <c r="E841"/>
      <c r="F841"/>
      <c r="G841"/>
      <c r="H841"/>
      <c r="I841"/>
      <c r="J841"/>
      <c r="K841"/>
      <c r="L841"/>
      <c r="M841"/>
      <c r="N841"/>
      <c r="O841"/>
      <c r="P841"/>
    </row>
    <row r="842" spans="1:16" ht="14.25" customHeight="1">
      <c r="A842" s="39" t="s">
        <v>1572</v>
      </c>
      <c r="B842" s="40">
        <f>48.6/5</f>
        <v>9.7200000000000006</v>
      </c>
      <c r="C842" s="24" t="s">
        <v>1544</v>
      </c>
      <c r="D842" s="29">
        <v>5</v>
      </c>
      <c r="E842"/>
      <c r="F842"/>
      <c r="G842"/>
      <c r="H842"/>
      <c r="I842"/>
      <c r="J842"/>
      <c r="K842"/>
      <c r="L842"/>
      <c r="M842"/>
      <c r="N842"/>
      <c r="O842"/>
      <c r="P842"/>
    </row>
    <row r="843" spans="1:16" ht="14.25" customHeight="1">
      <c r="A843" s="39" t="s">
        <v>1573</v>
      </c>
      <c r="B843" s="40">
        <f>87.5/5</f>
        <v>17.5</v>
      </c>
      <c r="C843" s="24" t="s">
        <v>1533</v>
      </c>
      <c r="D843" s="29">
        <v>5</v>
      </c>
      <c r="E843"/>
      <c r="F843"/>
      <c r="G843"/>
      <c r="H843"/>
      <c r="I843"/>
      <c r="J843"/>
      <c r="K843"/>
      <c r="L843"/>
      <c r="M843"/>
      <c r="N843"/>
      <c r="O843"/>
      <c r="P843"/>
    </row>
    <row r="844" spans="1:16" s="4" customFormat="1" ht="14.25" customHeight="1">
      <c r="A844" s="39" t="s">
        <v>1574</v>
      </c>
      <c r="B844" s="40">
        <f>80.5/5</f>
        <v>16.100000000000001</v>
      </c>
      <c r="C844" s="24" t="s">
        <v>1532</v>
      </c>
      <c r="D844" s="29">
        <v>5</v>
      </c>
      <c r="E844"/>
      <c r="F844"/>
      <c r="G844"/>
      <c r="H844"/>
      <c r="I844"/>
      <c r="J844"/>
      <c r="K844"/>
      <c r="L844"/>
      <c r="M844"/>
      <c r="N844"/>
      <c r="O844"/>
      <c r="P844"/>
    </row>
    <row r="845" spans="1:16" ht="14.25" customHeight="1">
      <c r="A845" s="41" t="s">
        <v>1930</v>
      </c>
      <c r="B845" s="40">
        <f>50.9/5</f>
        <v>10.18</v>
      </c>
      <c r="C845" s="24" t="s">
        <v>1527</v>
      </c>
      <c r="D845" s="29">
        <v>5</v>
      </c>
      <c r="E845"/>
      <c r="F845"/>
      <c r="G845"/>
      <c r="H845"/>
      <c r="I845"/>
      <c r="J845"/>
      <c r="K845"/>
      <c r="L845"/>
      <c r="M845"/>
      <c r="N845"/>
      <c r="O845"/>
      <c r="P845"/>
    </row>
    <row r="846" spans="1:16" s="4" customFormat="1" ht="14.25" customHeight="1">
      <c r="A846" s="16" t="s">
        <v>1435</v>
      </c>
      <c r="B846" s="3">
        <v>58.3</v>
      </c>
      <c r="C846" s="1" t="s">
        <v>2265</v>
      </c>
      <c r="D846" s="29">
        <v>10</v>
      </c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</row>
    <row r="847" spans="1:16" ht="14.25" customHeight="1">
      <c r="A847" s="16" t="s">
        <v>1436</v>
      </c>
      <c r="B847" s="3">
        <v>98.2</v>
      </c>
      <c r="C847" s="1" t="s">
        <v>2266</v>
      </c>
      <c r="D847" s="29">
        <v>10</v>
      </c>
    </row>
    <row r="848" spans="1:16" ht="14.25" customHeight="1">
      <c r="A848" s="16" t="s">
        <v>1437</v>
      </c>
      <c r="B848" s="3">
        <v>50</v>
      </c>
      <c r="C848" s="1" t="s">
        <v>2267</v>
      </c>
      <c r="D848" s="29">
        <v>10</v>
      </c>
    </row>
    <row r="849" spans="1:16" ht="14.25" customHeight="1">
      <c r="A849" s="39" t="s">
        <v>1624</v>
      </c>
      <c r="B849" s="40">
        <f>16.2/3</f>
        <v>5.3999999999999995</v>
      </c>
      <c r="C849" s="24" t="s">
        <v>1639</v>
      </c>
      <c r="D849" s="29">
        <v>3</v>
      </c>
      <c r="E849"/>
      <c r="F849"/>
      <c r="G849"/>
      <c r="H849"/>
      <c r="I849"/>
      <c r="J849"/>
      <c r="K849"/>
      <c r="L849"/>
      <c r="M849"/>
      <c r="N849"/>
      <c r="O849"/>
      <c r="P849"/>
    </row>
    <row r="850" spans="1:16" ht="14.25" customHeight="1">
      <c r="A850" s="41" t="s">
        <v>1926</v>
      </c>
      <c r="B850" s="44">
        <f>14.2/3</f>
        <v>4.7333333333333334</v>
      </c>
      <c r="C850" s="24" t="s">
        <v>1642</v>
      </c>
      <c r="D850" s="29">
        <v>3</v>
      </c>
      <c r="E850"/>
      <c r="F850"/>
      <c r="G850"/>
      <c r="H850"/>
      <c r="I850"/>
      <c r="J850"/>
      <c r="K850"/>
      <c r="L850"/>
      <c r="M850"/>
      <c r="N850"/>
      <c r="O850"/>
      <c r="P850"/>
    </row>
    <row r="851" spans="1:16" ht="14.25" customHeight="1">
      <c r="A851" s="41" t="s">
        <v>1927</v>
      </c>
      <c r="B851" s="44">
        <f>14.6/3</f>
        <v>4.8666666666666663</v>
      </c>
      <c r="C851" s="24" t="s">
        <v>1640</v>
      </c>
      <c r="D851" s="29">
        <v>3</v>
      </c>
      <c r="E851"/>
      <c r="F851"/>
      <c r="G851"/>
      <c r="H851"/>
      <c r="I851"/>
      <c r="J851"/>
      <c r="K851"/>
      <c r="L851"/>
      <c r="M851"/>
      <c r="N851"/>
      <c r="O851"/>
      <c r="P851"/>
    </row>
    <row r="852" spans="1:16" ht="14.25" customHeight="1">
      <c r="A852" s="41" t="s">
        <v>1928</v>
      </c>
      <c r="B852" s="44">
        <f>15.5/3</f>
        <v>5.166666666666667</v>
      </c>
      <c r="C852" s="24" t="s">
        <v>1641</v>
      </c>
      <c r="D852" s="29">
        <v>3</v>
      </c>
      <c r="E852"/>
      <c r="F852"/>
      <c r="G852"/>
      <c r="H852"/>
      <c r="I852"/>
      <c r="J852"/>
      <c r="K852"/>
      <c r="L852"/>
      <c r="M852"/>
      <c r="N852"/>
      <c r="O852"/>
      <c r="P852"/>
    </row>
    <row r="853" spans="1:16" ht="14.25" customHeight="1">
      <c r="A853" s="39" t="s">
        <v>1625</v>
      </c>
      <c r="B853" s="44">
        <f>20.7/3</f>
        <v>6.8999999999999995</v>
      </c>
      <c r="C853" s="24" t="s">
        <v>2268</v>
      </c>
      <c r="D853" s="29">
        <v>3</v>
      </c>
      <c r="E853"/>
      <c r="F853"/>
      <c r="G853"/>
      <c r="H853"/>
      <c r="I853"/>
      <c r="J853"/>
      <c r="K853"/>
      <c r="L853"/>
      <c r="M853"/>
      <c r="N853"/>
      <c r="O853"/>
      <c r="P853"/>
    </row>
    <row r="854" spans="1:16" ht="14.25" customHeight="1">
      <c r="A854" s="39" t="s">
        <v>1626</v>
      </c>
      <c r="B854" s="44">
        <f>24.9/3</f>
        <v>8.2999999999999989</v>
      </c>
      <c r="C854" s="24" t="s">
        <v>1541</v>
      </c>
      <c r="D854" s="29">
        <v>3</v>
      </c>
      <c r="E854"/>
      <c r="F854"/>
      <c r="G854"/>
      <c r="H854"/>
      <c r="I854"/>
      <c r="J854"/>
      <c r="K854"/>
      <c r="L854"/>
      <c r="M854"/>
      <c r="N854"/>
      <c r="O854"/>
      <c r="P854"/>
    </row>
    <row r="855" spans="1:16" ht="14.25" customHeight="1">
      <c r="A855" s="39" t="s">
        <v>1643</v>
      </c>
      <c r="B855" s="44">
        <v>36.299999999999997</v>
      </c>
      <c r="C855" s="24" t="s">
        <v>1880</v>
      </c>
      <c r="D855" s="29">
        <v>3</v>
      </c>
      <c r="E855"/>
      <c r="F855"/>
      <c r="G855"/>
      <c r="H855"/>
      <c r="I855"/>
      <c r="J855"/>
      <c r="K855"/>
      <c r="L855"/>
      <c r="M855"/>
      <c r="N855"/>
      <c r="O855"/>
      <c r="P855"/>
    </row>
    <row r="856" spans="1:16" ht="14.25" customHeight="1">
      <c r="A856" s="39" t="s">
        <v>1644</v>
      </c>
      <c r="B856" s="44">
        <f>66.7/5</f>
        <v>13.34</v>
      </c>
      <c r="C856" s="24" t="s">
        <v>1919</v>
      </c>
      <c r="D856" s="29">
        <v>5</v>
      </c>
      <c r="E856"/>
      <c r="F856"/>
      <c r="G856"/>
      <c r="H856"/>
      <c r="I856"/>
      <c r="J856"/>
      <c r="K856"/>
      <c r="L856"/>
      <c r="M856"/>
      <c r="N856"/>
      <c r="O856"/>
      <c r="P856"/>
    </row>
    <row r="857" spans="1:16" ht="14.25" customHeight="1">
      <c r="A857" s="39" t="s">
        <v>1645</v>
      </c>
      <c r="B857" s="44">
        <f>53.6/3</f>
        <v>17.866666666666667</v>
      </c>
      <c r="C857" s="24" t="s">
        <v>2359</v>
      </c>
      <c r="D857" s="29">
        <v>3</v>
      </c>
      <c r="E857"/>
      <c r="F857"/>
      <c r="G857"/>
      <c r="H857"/>
      <c r="I857"/>
      <c r="J857"/>
      <c r="K857"/>
      <c r="L857"/>
      <c r="M857"/>
      <c r="N857"/>
      <c r="O857"/>
      <c r="P857"/>
    </row>
    <row r="858" spans="1:16" ht="14.25" customHeight="1">
      <c r="A858" s="39" t="s">
        <v>1646</v>
      </c>
      <c r="B858" s="44">
        <v>37.200000000000003</v>
      </c>
      <c r="C858" s="24" t="s">
        <v>1881</v>
      </c>
      <c r="D858" s="29">
        <v>3</v>
      </c>
      <c r="E858"/>
      <c r="F858"/>
      <c r="G858"/>
      <c r="H858"/>
      <c r="I858"/>
      <c r="J858"/>
      <c r="K858"/>
      <c r="L858"/>
      <c r="M858"/>
      <c r="N858"/>
      <c r="O858"/>
      <c r="P858"/>
    </row>
    <row r="859" spans="1:16" ht="14.25" customHeight="1">
      <c r="A859" s="39" t="s">
        <v>1608</v>
      </c>
      <c r="B859" s="44">
        <f>6.7/3</f>
        <v>2.2333333333333334</v>
      </c>
      <c r="C859" s="24" t="s">
        <v>2368</v>
      </c>
      <c r="D859" s="29">
        <v>3</v>
      </c>
      <c r="E859"/>
      <c r="F859"/>
      <c r="G859"/>
      <c r="H859"/>
      <c r="I859"/>
      <c r="J859"/>
      <c r="K859"/>
      <c r="L859"/>
      <c r="M859"/>
      <c r="N859"/>
      <c r="O859"/>
      <c r="P859"/>
    </row>
    <row r="860" spans="1:16" ht="14.25" customHeight="1">
      <c r="A860" s="39" t="s">
        <v>1609</v>
      </c>
      <c r="B860" s="44">
        <f>6.7/3</f>
        <v>2.2333333333333334</v>
      </c>
      <c r="C860" s="24" t="s">
        <v>1932</v>
      </c>
      <c r="D860" s="29">
        <v>3</v>
      </c>
      <c r="E860"/>
      <c r="F860"/>
      <c r="G860"/>
      <c r="H860"/>
      <c r="I860"/>
      <c r="J860"/>
      <c r="K860"/>
      <c r="L860"/>
      <c r="M860"/>
      <c r="N860"/>
      <c r="O860"/>
      <c r="P860"/>
    </row>
    <row r="861" spans="1:16" ht="14.25" customHeight="1">
      <c r="A861" s="39" t="s">
        <v>1610</v>
      </c>
      <c r="B861" s="40">
        <f>21.6/3</f>
        <v>7.2</v>
      </c>
      <c r="C861" s="24" t="s">
        <v>1933</v>
      </c>
      <c r="D861" s="29">
        <v>3</v>
      </c>
      <c r="E861"/>
      <c r="F861"/>
      <c r="G861"/>
      <c r="H861"/>
      <c r="I861"/>
      <c r="J861"/>
      <c r="K861"/>
      <c r="L861"/>
      <c r="M861"/>
      <c r="N861"/>
      <c r="O861"/>
      <c r="P861"/>
    </row>
    <row r="862" spans="1:16" ht="14.25" customHeight="1">
      <c r="A862" s="39" t="s">
        <v>1611</v>
      </c>
      <c r="B862" s="40">
        <f>21.6/3</f>
        <v>7.2</v>
      </c>
      <c r="C862" s="24" t="s">
        <v>1934</v>
      </c>
      <c r="D862" s="29">
        <v>3</v>
      </c>
      <c r="E862"/>
      <c r="F862"/>
      <c r="G862"/>
      <c r="H862"/>
      <c r="I862"/>
      <c r="J862"/>
      <c r="K862"/>
      <c r="L862"/>
      <c r="M862"/>
      <c r="N862"/>
      <c r="O862"/>
      <c r="P862"/>
    </row>
    <row r="863" spans="1:16" ht="14.25" customHeight="1">
      <c r="A863" s="39" t="s">
        <v>1612</v>
      </c>
      <c r="B863" s="40">
        <f>18.6/3</f>
        <v>6.2</v>
      </c>
      <c r="C863" s="24" t="s">
        <v>1935</v>
      </c>
      <c r="D863" s="29">
        <v>3</v>
      </c>
      <c r="E863"/>
      <c r="F863"/>
      <c r="G863"/>
      <c r="H863"/>
      <c r="I863"/>
      <c r="J863"/>
      <c r="K863"/>
      <c r="L863"/>
      <c r="M863"/>
      <c r="N863"/>
      <c r="O863"/>
      <c r="P863"/>
    </row>
    <row r="864" spans="1:16" ht="14.25" customHeight="1">
      <c r="A864" s="39" t="s">
        <v>1613</v>
      </c>
      <c r="B864" s="40">
        <v>5.4</v>
      </c>
      <c r="C864" s="24" t="s">
        <v>1936</v>
      </c>
      <c r="D864" s="29">
        <v>3</v>
      </c>
      <c r="E864"/>
      <c r="F864"/>
      <c r="G864"/>
      <c r="H864"/>
      <c r="I864"/>
      <c r="J864"/>
      <c r="K864"/>
      <c r="L864"/>
      <c r="M864"/>
      <c r="N864"/>
      <c r="O864"/>
      <c r="P864"/>
    </row>
    <row r="865" spans="1:16" ht="14.25" customHeight="1">
      <c r="A865" s="39" t="s">
        <v>1614</v>
      </c>
      <c r="B865" s="40">
        <v>16.2</v>
      </c>
      <c r="C865" s="24" t="s">
        <v>1937</v>
      </c>
      <c r="D865" s="29">
        <v>3</v>
      </c>
      <c r="E865"/>
      <c r="F865"/>
      <c r="G865"/>
      <c r="H865"/>
      <c r="I865"/>
      <c r="J865"/>
      <c r="K865"/>
      <c r="L865"/>
      <c r="M865"/>
      <c r="N865"/>
      <c r="O865"/>
      <c r="P865"/>
    </row>
    <row r="866" spans="1:16" ht="14.25" customHeight="1">
      <c r="A866" s="39" t="s">
        <v>1615</v>
      </c>
      <c r="B866" s="40">
        <v>16.2</v>
      </c>
      <c r="C866" s="24" t="s">
        <v>1938</v>
      </c>
      <c r="D866" s="29">
        <v>3</v>
      </c>
      <c r="E866"/>
      <c r="F866"/>
      <c r="G866"/>
      <c r="H866"/>
      <c r="I866"/>
      <c r="J866"/>
      <c r="K866"/>
      <c r="L866"/>
      <c r="M866"/>
      <c r="N866"/>
      <c r="O866"/>
      <c r="P866"/>
    </row>
    <row r="867" spans="1:16" ht="14.25" customHeight="1">
      <c r="A867" s="39" t="s">
        <v>1616</v>
      </c>
      <c r="B867" s="40">
        <v>11.1</v>
      </c>
      <c r="C867" s="24" t="s">
        <v>1939</v>
      </c>
      <c r="D867" s="29">
        <v>3</v>
      </c>
      <c r="E867"/>
      <c r="F867"/>
      <c r="G867"/>
      <c r="H867"/>
      <c r="I867"/>
      <c r="J867"/>
      <c r="K867"/>
      <c r="L867"/>
      <c r="M867"/>
      <c r="N867"/>
      <c r="O867"/>
      <c r="P867"/>
    </row>
    <row r="868" spans="1:16" ht="14.25" customHeight="1">
      <c r="A868" s="39" t="s">
        <v>1617</v>
      </c>
      <c r="B868" s="40">
        <v>11</v>
      </c>
      <c r="C868" s="24" t="s">
        <v>1940</v>
      </c>
      <c r="D868" s="29">
        <v>3</v>
      </c>
      <c r="E868"/>
      <c r="F868"/>
      <c r="G868"/>
      <c r="H868"/>
      <c r="I868"/>
      <c r="J868"/>
      <c r="K868"/>
      <c r="L868"/>
      <c r="M868"/>
      <c r="N868"/>
      <c r="O868"/>
      <c r="P868"/>
    </row>
    <row r="869" spans="1:16" s="4" customFormat="1" ht="14.25" customHeight="1">
      <c r="A869" s="39" t="s">
        <v>1618</v>
      </c>
      <c r="B869" s="40">
        <v>10.199999999999999</v>
      </c>
      <c r="C869" s="24" t="s">
        <v>1941</v>
      </c>
      <c r="D869" s="29">
        <v>3</v>
      </c>
      <c r="E869"/>
      <c r="F869"/>
      <c r="G869"/>
      <c r="H869"/>
      <c r="I869"/>
      <c r="J869"/>
      <c r="K869"/>
      <c r="L869"/>
      <c r="M869"/>
      <c r="N869"/>
      <c r="O869"/>
      <c r="P869"/>
    </row>
    <row r="870" spans="1:16" ht="14.25" customHeight="1">
      <c r="A870" s="39" t="s">
        <v>1619</v>
      </c>
      <c r="B870" s="40">
        <v>10.199999999999999</v>
      </c>
      <c r="C870" s="24" t="s">
        <v>1942</v>
      </c>
      <c r="D870" s="29">
        <v>3</v>
      </c>
      <c r="E870"/>
      <c r="F870"/>
      <c r="G870"/>
      <c r="H870"/>
      <c r="I870"/>
      <c r="J870"/>
      <c r="K870"/>
      <c r="L870"/>
      <c r="M870"/>
      <c r="N870"/>
      <c r="O870"/>
      <c r="P870"/>
    </row>
    <row r="871" spans="1:16" ht="14.25" customHeight="1">
      <c r="A871" s="39" t="s">
        <v>1620</v>
      </c>
      <c r="B871" s="40">
        <v>12.8</v>
      </c>
      <c r="C871" s="24" t="s">
        <v>1957</v>
      </c>
      <c r="D871" s="29">
        <v>3</v>
      </c>
      <c r="E871"/>
      <c r="F871"/>
      <c r="G871"/>
      <c r="H871"/>
      <c r="I871"/>
      <c r="J871"/>
      <c r="K871"/>
      <c r="L871"/>
      <c r="M871"/>
      <c r="N871"/>
      <c r="O871"/>
      <c r="P871"/>
    </row>
    <row r="872" spans="1:16" ht="14.25" customHeight="1">
      <c r="A872" s="39" t="s">
        <v>1621</v>
      </c>
      <c r="B872" s="40">
        <v>12.6</v>
      </c>
      <c r="C872" s="24" t="s">
        <v>1958</v>
      </c>
      <c r="D872" s="29">
        <v>3</v>
      </c>
      <c r="E872"/>
      <c r="F872"/>
      <c r="G872"/>
      <c r="H872"/>
      <c r="I872"/>
      <c r="J872"/>
      <c r="K872"/>
      <c r="L872"/>
      <c r="M872"/>
      <c r="N872"/>
      <c r="O872"/>
      <c r="P872"/>
    </row>
    <row r="873" spans="1:16" ht="14.25" customHeight="1">
      <c r="A873" s="39" t="s">
        <v>1622</v>
      </c>
      <c r="B873" s="40">
        <v>7</v>
      </c>
      <c r="C873" s="24" t="s">
        <v>1943</v>
      </c>
      <c r="D873" s="29">
        <v>3</v>
      </c>
      <c r="E873"/>
      <c r="F873"/>
      <c r="G873"/>
      <c r="H873"/>
      <c r="I873"/>
      <c r="J873"/>
      <c r="K873"/>
      <c r="L873"/>
      <c r="M873"/>
      <c r="N873"/>
      <c r="O873"/>
      <c r="P873"/>
    </row>
    <row r="874" spans="1:16" ht="14.25" customHeight="1">
      <c r="A874" s="39" t="s">
        <v>1623</v>
      </c>
      <c r="B874" s="40">
        <v>6.6</v>
      </c>
      <c r="C874" s="24" t="s">
        <v>1944</v>
      </c>
      <c r="D874" s="29">
        <v>3</v>
      </c>
      <c r="E874"/>
      <c r="F874"/>
      <c r="G874"/>
      <c r="H874"/>
      <c r="I874"/>
      <c r="J874"/>
      <c r="K874"/>
      <c r="L874"/>
      <c r="M874"/>
      <c r="N874"/>
      <c r="O874"/>
      <c r="P874"/>
    </row>
    <row r="875" spans="1:16" ht="14.25" customHeight="1">
      <c r="A875" s="39" t="s">
        <v>1945</v>
      </c>
      <c r="B875" s="40">
        <v>6.7</v>
      </c>
      <c r="C875" s="24" t="s">
        <v>1951</v>
      </c>
      <c r="D875" s="29">
        <v>3</v>
      </c>
      <c r="E875"/>
      <c r="F875"/>
      <c r="G875"/>
      <c r="H875"/>
      <c r="I875"/>
      <c r="J875"/>
      <c r="K875"/>
      <c r="L875"/>
      <c r="M875"/>
      <c r="N875"/>
      <c r="O875"/>
      <c r="P875"/>
    </row>
    <row r="876" spans="1:16" ht="14.25" customHeight="1">
      <c r="A876" s="39" t="s">
        <v>1946</v>
      </c>
      <c r="B876" s="40">
        <v>6.6</v>
      </c>
      <c r="C876" s="24" t="s">
        <v>1952</v>
      </c>
      <c r="D876" s="29">
        <v>3</v>
      </c>
      <c r="E876"/>
      <c r="F876"/>
      <c r="G876"/>
      <c r="H876"/>
      <c r="I876"/>
      <c r="J876"/>
      <c r="K876"/>
      <c r="L876"/>
      <c r="M876"/>
      <c r="N876"/>
      <c r="O876"/>
      <c r="P876"/>
    </row>
    <row r="877" spans="1:16" ht="14.25" customHeight="1">
      <c r="A877" s="39" t="s">
        <v>1947</v>
      </c>
      <c r="B877" s="40">
        <v>8.8000000000000007</v>
      </c>
      <c r="C877" s="24" t="s">
        <v>1953</v>
      </c>
      <c r="D877" s="29">
        <v>3</v>
      </c>
      <c r="E877"/>
      <c r="F877"/>
      <c r="G877"/>
      <c r="H877"/>
      <c r="I877"/>
      <c r="J877"/>
      <c r="K877"/>
      <c r="L877"/>
      <c r="M877"/>
      <c r="N877"/>
      <c r="O877"/>
      <c r="P877"/>
    </row>
    <row r="878" spans="1:16" ht="14.25" customHeight="1">
      <c r="A878" s="39" t="s">
        <v>1948</v>
      </c>
      <c r="B878" s="40">
        <v>8.8000000000000007</v>
      </c>
      <c r="C878" s="24" t="s">
        <v>1954</v>
      </c>
      <c r="D878" s="29">
        <v>3</v>
      </c>
      <c r="E878"/>
      <c r="F878"/>
      <c r="G878"/>
      <c r="H878"/>
      <c r="I878"/>
      <c r="J878"/>
      <c r="K878"/>
      <c r="L878"/>
      <c r="M878"/>
      <c r="N878"/>
      <c r="O878"/>
      <c r="P878"/>
    </row>
    <row r="879" spans="1:16" ht="14.25" customHeight="1">
      <c r="A879" s="39" t="s">
        <v>1949</v>
      </c>
      <c r="B879" s="40">
        <v>11.2</v>
      </c>
      <c r="C879" s="24" t="s">
        <v>1955</v>
      </c>
      <c r="D879" s="29">
        <v>3</v>
      </c>
      <c r="E879"/>
      <c r="F879"/>
      <c r="G879"/>
      <c r="H879"/>
      <c r="I879"/>
      <c r="J879"/>
      <c r="K879"/>
      <c r="L879"/>
      <c r="M879"/>
      <c r="N879"/>
      <c r="O879"/>
      <c r="P879"/>
    </row>
    <row r="880" spans="1:16" ht="14.25" customHeight="1">
      <c r="A880" s="39" t="s">
        <v>1950</v>
      </c>
      <c r="B880" s="40">
        <v>11.1</v>
      </c>
      <c r="C880" s="24" t="s">
        <v>1956</v>
      </c>
      <c r="D880" s="29">
        <v>3</v>
      </c>
      <c r="E880"/>
      <c r="F880"/>
      <c r="G880"/>
      <c r="H880"/>
      <c r="I880"/>
      <c r="J880"/>
      <c r="K880"/>
      <c r="L880"/>
      <c r="M880"/>
      <c r="N880"/>
      <c r="O880"/>
      <c r="P880"/>
    </row>
    <row r="881" spans="1:16" ht="14.25" customHeight="1">
      <c r="A881" s="39" t="s">
        <v>1961</v>
      </c>
      <c r="B881" s="40">
        <v>7.7</v>
      </c>
      <c r="C881" s="24" t="s">
        <v>1959</v>
      </c>
      <c r="D881" s="29">
        <v>3</v>
      </c>
      <c r="E881"/>
      <c r="F881"/>
      <c r="G881"/>
      <c r="H881"/>
      <c r="I881"/>
      <c r="J881"/>
      <c r="K881"/>
      <c r="L881"/>
      <c r="M881"/>
      <c r="N881"/>
      <c r="O881"/>
      <c r="P881"/>
    </row>
    <row r="882" spans="1:16" ht="14.25" customHeight="1">
      <c r="A882" s="39" t="s">
        <v>1962</v>
      </c>
      <c r="B882" s="40">
        <v>7.5</v>
      </c>
      <c r="C882" s="24" t="s">
        <v>1960</v>
      </c>
      <c r="D882" s="29">
        <v>3</v>
      </c>
      <c r="E882"/>
      <c r="F882"/>
      <c r="G882"/>
      <c r="H882"/>
      <c r="I882"/>
      <c r="J882"/>
      <c r="K882"/>
      <c r="L882"/>
      <c r="M882"/>
      <c r="N882"/>
      <c r="O882"/>
      <c r="P882"/>
    </row>
    <row r="883" spans="1:16" ht="14.25" customHeight="1">
      <c r="A883" s="39" t="s">
        <v>1963</v>
      </c>
      <c r="B883" s="40">
        <v>12.8</v>
      </c>
      <c r="C883" s="24" t="s">
        <v>2353</v>
      </c>
      <c r="D883" s="29">
        <v>3</v>
      </c>
      <c r="E883"/>
      <c r="F883"/>
      <c r="G883"/>
      <c r="H883"/>
      <c r="I883"/>
      <c r="J883"/>
      <c r="K883"/>
      <c r="L883"/>
      <c r="M883"/>
      <c r="N883"/>
      <c r="O883"/>
      <c r="P883"/>
    </row>
    <row r="884" spans="1:16" ht="14.25" customHeight="1">
      <c r="A884" s="39" t="s">
        <v>1964</v>
      </c>
      <c r="B884" s="40">
        <v>14.2</v>
      </c>
      <c r="C884" s="24" t="s">
        <v>1966</v>
      </c>
      <c r="D884" s="29">
        <v>3</v>
      </c>
      <c r="E884"/>
      <c r="F884"/>
      <c r="G884"/>
      <c r="H884"/>
      <c r="I884"/>
      <c r="J884"/>
      <c r="K884"/>
      <c r="L884"/>
      <c r="M884"/>
      <c r="N884"/>
      <c r="O884"/>
      <c r="P884"/>
    </row>
    <row r="885" spans="1:16" ht="14.25" customHeight="1">
      <c r="A885" s="39" t="s">
        <v>1965</v>
      </c>
      <c r="B885" s="40">
        <v>9.3000000000000007</v>
      </c>
      <c r="C885" s="24" t="s">
        <v>1967</v>
      </c>
      <c r="D885" s="29">
        <v>3</v>
      </c>
      <c r="E885"/>
      <c r="F885"/>
      <c r="G885"/>
      <c r="H885"/>
      <c r="I885"/>
      <c r="J885"/>
      <c r="K885"/>
      <c r="L885"/>
      <c r="M885"/>
      <c r="N885"/>
      <c r="O885"/>
      <c r="P885"/>
    </row>
    <row r="886" spans="1:16" ht="14.25" customHeight="1">
      <c r="A886" s="39" t="s">
        <v>1635</v>
      </c>
      <c r="B886" s="44">
        <f>24.5/3</f>
        <v>8.1666666666666661</v>
      </c>
      <c r="C886" s="24" t="s">
        <v>1929</v>
      </c>
      <c r="D886" s="29">
        <v>3</v>
      </c>
      <c r="E886"/>
      <c r="F886"/>
      <c r="G886"/>
      <c r="H886"/>
      <c r="I886"/>
      <c r="J886"/>
      <c r="K886"/>
      <c r="L886"/>
      <c r="M886"/>
      <c r="N886"/>
      <c r="O886"/>
      <c r="P886"/>
    </row>
    <row r="887" spans="1:16" ht="14.25" customHeight="1">
      <c r="A887" s="39" t="s">
        <v>1636</v>
      </c>
      <c r="B887" s="44">
        <f>35.9/3</f>
        <v>11.966666666666667</v>
      </c>
      <c r="C887" s="24" t="s">
        <v>1876</v>
      </c>
      <c r="D887" s="29">
        <v>3</v>
      </c>
      <c r="E887"/>
      <c r="F887"/>
      <c r="G887"/>
      <c r="H887"/>
      <c r="I887"/>
      <c r="J887"/>
      <c r="K887"/>
      <c r="L887"/>
      <c r="M887"/>
      <c r="N887"/>
      <c r="O887"/>
      <c r="P887"/>
    </row>
    <row r="888" spans="1:16" ht="14.25" customHeight="1">
      <c r="A888" s="39" t="s">
        <v>1637</v>
      </c>
      <c r="B888" s="44">
        <f>49.3/3</f>
        <v>16.433333333333334</v>
      </c>
      <c r="C888" s="24" t="s">
        <v>1877</v>
      </c>
      <c r="D888" s="29">
        <v>3</v>
      </c>
      <c r="E888"/>
      <c r="F888"/>
      <c r="G888"/>
      <c r="H888"/>
      <c r="I888"/>
      <c r="J888"/>
      <c r="K888"/>
      <c r="L888"/>
      <c r="M888"/>
      <c r="N888"/>
      <c r="O888"/>
      <c r="P888"/>
    </row>
    <row r="889" spans="1:16" ht="14.25" customHeight="1">
      <c r="A889" s="39" t="s">
        <v>1638</v>
      </c>
      <c r="B889" s="40">
        <v>67.900000000000006</v>
      </c>
      <c r="C889" s="24" t="s">
        <v>1875</v>
      </c>
      <c r="D889" s="29">
        <v>3</v>
      </c>
      <c r="E889"/>
      <c r="F889"/>
      <c r="G889"/>
      <c r="H889"/>
      <c r="I889"/>
      <c r="J889"/>
      <c r="K889"/>
      <c r="L889"/>
      <c r="M889"/>
      <c r="N889"/>
      <c r="O889"/>
      <c r="P889"/>
    </row>
    <row r="890" spans="1:16" ht="14.25" customHeight="1">
      <c r="A890" s="39" t="s">
        <v>1647</v>
      </c>
      <c r="B890" s="40">
        <f>30.7/5</f>
        <v>6.14</v>
      </c>
      <c r="C890" s="24" t="s">
        <v>1545</v>
      </c>
      <c r="D890" s="29">
        <v>5</v>
      </c>
      <c r="E890"/>
      <c r="F890"/>
      <c r="G890"/>
      <c r="H890"/>
      <c r="I890"/>
      <c r="J890"/>
      <c r="K890"/>
      <c r="L890"/>
      <c r="M890"/>
      <c r="N890"/>
      <c r="O890"/>
      <c r="P890"/>
    </row>
    <row r="891" spans="1:16" ht="14.25" customHeight="1">
      <c r="A891" s="39" t="s">
        <v>1648</v>
      </c>
      <c r="B891" s="40">
        <f>31.3/5</f>
        <v>6.26</v>
      </c>
      <c r="C891" s="24" t="s">
        <v>1546</v>
      </c>
      <c r="D891" s="29">
        <v>5</v>
      </c>
      <c r="E891"/>
      <c r="F891"/>
      <c r="G891"/>
      <c r="H891"/>
      <c r="I891"/>
      <c r="J891"/>
      <c r="K891"/>
      <c r="L891"/>
      <c r="M891"/>
      <c r="N891"/>
      <c r="O891"/>
      <c r="P891"/>
    </row>
    <row r="892" spans="1:16" ht="14.25" customHeight="1">
      <c r="A892" s="39" t="s">
        <v>1649</v>
      </c>
      <c r="B892" s="40">
        <v>50.1</v>
      </c>
      <c r="C892" s="24" t="s">
        <v>1874</v>
      </c>
      <c r="D892" s="29">
        <v>3</v>
      </c>
      <c r="E892"/>
      <c r="F892"/>
      <c r="G892"/>
      <c r="H892"/>
      <c r="I892"/>
      <c r="J892"/>
      <c r="K892"/>
      <c r="L892"/>
      <c r="M892"/>
      <c r="N892"/>
      <c r="O892"/>
      <c r="P892"/>
    </row>
    <row r="893" spans="1:16" ht="14.25" customHeight="1">
      <c r="A893" s="39" t="s">
        <v>1650</v>
      </c>
      <c r="B893" s="40">
        <f>38.1/5</f>
        <v>7.62</v>
      </c>
      <c r="C893" s="24" t="s">
        <v>1553</v>
      </c>
      <c r="D893" s="29">
        <v>5</v>
      </c>
      <c r="E893"/>
      <c r="F893"/>
      <c r="G893"/>
      <c r="H893"/>
      <c r="I893"/>
      <c r="J893"/>
      <c r="K893"/>
      <c r="L893"/>
      <c r="M893"/>
      <c r="N893"/>
      <c r="O893"/>
      <c r="P893"/>
    </row>
    <row r="894" spans="1:16" ht="14.25" customHeight="1">
      <c r="A894" s="39" t="s">
        <v>1651</v>
      </c>
      <c r="B894" s="40">
        <f>37.4/5</f>
        <v>7.4799999999999995</v>
      </c>
      <c r="C894" s="24" t="s">
        <v>1520</v>
      </c>
      <c r="D894" s="29">
        <v>5</v>
      </c>
      <c r="E894"/>
      <c r="F894"/>
      <c r="G894"/>
      <c r="H894"/>
      <c r="I894"/>
      <c r="J894"/>
      <c r="K894"/>
      <c r="L894"/>
      <c r="M894"/>
      <c r="N894"/>
      <c r="O894"/>
      <c r="P894"/>
    </row>
    <row r="895" spans="1:16" ht="14.25" customHeight="1">
      <c r="A895" s="39" t="s">
        <v>1652</v>
      </c>
      <c r="B895" s="40">
        <f>34.8/5</f>
        <v>6.9599999999999991</v>
      </c>
      <c r="C895" s="24" t="s">
        <v>1519</v>
      </c>
      <c r="D895" s="29">
        <v>5</v>
      </c>
      <c r="E895"/>
      <c r="F895"/>
      <c r="G895"/>
      <c r="H895"/>
      <c r="I895"/>
      <c r="J895"/>
      <c r="K895"/>
      <c r="L895"/>
      <c r="M895"/>
      <c r="N895"/>
      <c r="O895"/>
      <c r="P895"/>
    </row>
    <row r="896" spans="1:16" ht="14.25" customHeight="1">
      <c r="A896" s="39" t="s">
        <v>1653</v>
      </c>
      <c r="B896" s="40">
        <f>52.2/10</f>
        <v>5.2200000000000006</v>
      </c>
      <c r="C896" s="24" t="s">
        <v>1504</v>
      </c>
      <c r="D896" s="29">
        <v>10</v>
      </c>
      <c r="E896"/>
      <c r="F896"/>
      <c r="G896"/>
      <c r="H896"/>
      <c r="I896"/>
      <c r="J896"/>
      <c r="K896"/>
      <c r="L896"/>
      <c r="M896"/>
      <c r="N896"/>
      <c r="O896"/>
      <c r="P896"/>
    </row>
    <row r="897" spans="1:16" ht="14.25" customHeight="1">
      <c r="A897" s="39" t="s">
        <v>1654</v>
      </c>
      <c r="B897" s="40">
        <f>31.2/5</f>
        <v>6.24</v>
      </c>
      <c r="C897" s="24" t="s">
        <v>1503</v>
      </c>
      <c r="D897" s="29">
        <v>5</v>
      </c>
      <c r="E897"/>
      <c r="F897"/>
      <c r="G897"/>
      <c r="H897"/>
      <c r="I897"/>
      <c r="J897"/>
      <c r="K897"/>
      <c r="L897"/>
      <c r="M897"/>
      <c r="N897"/>
      <c r="O897"/>
      <c r="P897"/>
    </row>
    <row r="898" spans="1:16" ht="14.25" customHeight="1">
      <c r="A898" s="39" t="s">
        <v>1655</v>
      </c>
      <c r="B898" s="40">
        <f>29.1/5</f>
        <v>5.82</v>
      </c>
      <c r="C898" s="24" t="s">
        <v>1495</v>
      </c>
      <c r="D898" s="29">
        <v>5</v>
      </c>
      <c r="E898"/>
      <c r="F898"/>
      <c r="G898"/>
      <c r="H898"/>
      <c r="I898"/>
      <c r="J898"/>
      <c r="K898"/>
      <c r="L898"/>
      <c r="M898"/>
      <c r="N898"/>
      <c r="O898"/>
      <c r="P898"/>
    </row>
    <row r="899" spans="1:16" ht="14.25" customHeight="1">
      <c r="A899" s="41" t="s">
        <v>1968</v>
      </c>
      <c r="B899" s="40">
        <f>157.3/5</f>
        <v>31.46</v>
      </c>
      <c r="C899" s="24" t="s">
        <v>1970</v>
      </c>
      <c r="D899" s="29">
        <v>5</v>
      </c>
      <c r="E899"/>
      <c r="F899"/>
      <c r="G899"/>
      <c r="H899"/>
      <c r="I899"/>
      <c r="J899"/>
      <c r="K899"/>
      <c r="L899"/>
      <c r="M899"/>
      <c r="N899"/>
      <c r="O899"/>
      <c r="P899"/>
    </row>
    <row r="900" spans="1:16" ht="14.25" customHeight="1">
      <c r="A900" s="41" t="s">
        <v>1971</v>
      </c>
      <c r="B900" s="40">
        <f>91.5/3</f>
        <v>30.5</v>
      </c>
      <c r="C900" s="24" t="s">
        <v>1969</v>
      </c>
      <c r="D900" s="29">
        <v>3</v>
      </c>
      <c r="E900"/>
      <c r="F900"/>
      <c r="G900"/>
      <c r="H900"/>
      <c r="I900"/>
      <c r="J900"/>
      <c r="K900"/>
      <c r="L900"/>
      <c r="M900"/>
      <c r="N900"/>
      <c r="O900"/>
      <c r="P900"/>
    </row>
    <row r="901" spans="1:16" ht="14.25" customHeight="1">
      <c r="A901" s="41" t="s">
        <v>1973</v>
      </c>
      <c r="B901" s="40">
        <f>172.1/5</f>
        <v>34.42</v>
      </c>
      <c r="C901" s="24" t="s">
        <v>1972</v>
      </c>
      <c r="D901" s="29">
        <v>5</v>
      </c>
      <c r="E901"/>
      <c r="F901"/>
      <c r="G901"/>
      <c r="H901"/>
      <c r="I901"/>
      <c r="J901"/>
      <c r="K901"/>
      <c r="L901"/>
      <c r="M901"/>
      <c r="N901"/>
      <c r="O901"/>
      <c r="P901"/>
    </row>
    <row r="902" spans="1:16" ht="14.25" customHeight="1">
      <c r="A902" s="41" t="s">
        <v>1975</v>
      </c>
      <c r="B902" s="40">
        <f>157/5</f>
        <v>31.4</v>
      </c>
      <c r="C902" s="24" t="s">
        <v>1974</v>
      </c>
      <c r="D902" s="29">
        <v>5</v>
      </c>
      <c r="E902"/>
      <c r="F902"/>
      <c r="G902"/>
      <c r="H902"/>
      <c r="I902"/>
      <c r="J902"/>
      <c r="K902"/>
      <c r="L902"/>
      <c r="M902"/>
      <c r="N902"/>
      <c r="O902"/>
      <c r="P902"/>
    </row>
    <row r="903" spans="1:16" ht="14.25" customHeight="1">
      <c r="A903" s="41" t="s">
        <v>1977</v>
      </c>
      <c r="B903" s="44">
        <f>92.8/3</f>
        <v>30.933333333333334</v>
      </c>
      <c r="C903" s="24" t="s">
        <v>1976</v>
      </c>
      <c r="D903" s="29">
        <v>3</v>
      </c>
      <c r="E903"/>
      <c r="F903"/>
      <c r="G903"/>
      <c r="H903"/>
      <c r="I903"/>
      <c r="J903"/>
      <c r="K903"/>
      <c r="L903"/>
      <c r="M903"/>
      <c r="N903"/>
      <c r="O903"/>
      <c r="P903"/>
    </row>
    <row r="904" spans="1:16" ht="14.25" customHeight="1">
      <c r="A904" s="41" t="s">
        <v>1979</v>
      </c>
      <c r="B904" s="44">
        <f>151.8/5</f>
        <v>30.360000000000003</v>
      </c>
      <c r="C904" s="24" t="s">
        <v>1980</v>
      </c>
      <c r="D904" s="29">
        <v>5</v>
      </c>
      <c r="E904"/>
      <c r="F904"/>
      <c r="G904"/>
      <c r="H904"/>
      <c r="I904"/>
      <c r="J904"/>
      <c r="K904"/>
      <c r="L904"/>
      <c r="M904"/>
      <c r="N904"/>
      <c r="O904"/>
      <c r="P904"/>
    </row>
    <row r="905" spans="1:16" ht="14.25" customHeight="1">
      <c r="A905" s="41" t="s">
        <v>1981</v>
      </c>
      <c r="B905" s="44">
        <f>195.2/6</f>
        <v>32.533333333333331</v>
      </c>
      <c r="C905" s="24" t="s">
        <v>1978</v>
      </c>
      <c r="D905" s="29">
        <v>3</v>
      </c>
      <c r="E905"/>
      <c r="F905"/>
      <c r="G905"/>
      <c r="H905"/>
      <c r="I905"/>
      <c r="J905"/>
      <c r="K905"/>
      <c r="L905"/>
      <c r="M905"/>
      <c r="N905"/>
      <c r="O905"/>
      <c r="P905"/>
    </row>
    <row r="906" spans="1:16" ht="14.25" customHeight="1">
      <c r="A906" s="41" t="s">
        <v>1982</v>
      </c>
      <c r="B906" s="40">
        <f>168.3/5</f>
        <v>33.660000000000004</v>
      </c>
      <c r="C906" s="24" t="s">
        <v>1554</v>
      </c>
      <c r="D906" s="29">
        <v>5</v>
      </c>
      <c r="E906"/>
      <c r="F906"/>
      <c r="G906"/>
      <c r="H906"/>
      <c r="I906"/>
      <c r="J906"/>
      <c r="K906"/>
      <c r="L906"/>
      <c r="M906"/>
      <c r="N906"/>
      <c r="O906"/>
      <c r="P906"/>
    </row>
    <row r="907" spans="1:16" ht="14.25" customHeight="1">
      <c r="A907" s="39" t="s">
        <v>1590</v>
      </c>
      <c r="B907" s="40">
        <v>8.5</v>
      </c>
      <c r="C907" s="24" t="s">
        <v>1506</v>
      </c>
      <c r="D907" s="29">
        <v>5</v>
      </c>
      <c r="E907"/>
      <c r="F907"/>
      <c r="G907"/>
      <c r="H907"/>
      <c r="I907"/>
      <c r="J907"/>
      <c r="K907"/>
      <c r="L907"/>
      <c r="M907"/>
      <c r="N907"/>
      <c r="O907"/>
      <c r="P907"/>
    </row>
    <row r="908" spans="1:16" ht="14.25" customHeight="1">
      <c r="A908" s="39" t="s">
        <v>1591</v>
      </c>
      <c r="B908" s="40">
        <v>8.1</v>
      </c>
      <c r="C908" s="24" t="s">
        <v>1500</v>
      </c>
      <c r="D908" s="29">
        <v>5</v>
      </c>
      <c r="E908"/>
      <c r="F908"/>
      <c r="G908"/>
      <c r="H908"/>
      <c r="I908"/>
      <c r="J908"/>
      <c r="K908"/>
      <c r="L908"/>
      <c r="M908"/>
      <c r="N908"/>
      <c r="O908"/>
      <c r="P908"/>
    </row>
    <row r="909" spans="1:16" ht="14.25" customHeight="1">
      <c r="A909" s="39" t="s">
        <v>1592</v>
      </c>
      <c r="B909" s="40">
        <v>24.2</v>
      </c>
      <c r="C909" s="24" t="s">
        <v>1548</v>
      </c>
      <c r="D909" s="29">
        <v>3</v>
      </c>
      <c r="E909"/>
      <c r="F909"/>
      <c r="G909"/>
      <c r="H909"/>
      <c r="I909"/>
      <c r="J909"/>
      <c r="K909"/>
      <c r="L909"/>
      <c r="M909"/>
      <c r="N909"/>
      <c r="O909"/>
      <c r="P909"/>
    </row>
    <row r="910" spans="1:16" ht="14.25" customHeight="1">
      <c r="A910" s="39" t="s">
        <v>1593</v>
      </c>
      <c r="B910" s="40">
        <v>66</v>
      </c>
      <c r="C910" s="24" t="s">
        <v>1918</v>
      </c>
      <c r="D910" s="29">
        <v>3</v>
      </c>
      <c r="E910"/>
      <c r="F910"/>
      <c r="G910"/>
      <c r="H910"/>
      <c r="I910"/>
      <c r="J910"/>
      <c r="K910"/>
      <c r="L910"/>
      <c r="M910"/>
      <c r="N910"/>
      <c r="O910"/>
      <c r="P910"/>
    </row>
    <row r="911" spans="1:16" ht="14.25" customHeight="1">
      <c r="A911" s="39" t="s">
        <v>1594</v>
      </c>
      <c r="B911" s="40">
        <v>49.5</v>
      </c>
      <c r="C911" s="24" t="s">
        <v>1916</v>
      </c>
      <c r="D911" s="29">
        <v>3</v>
      </c>
      <c r="E911"/>
      <c r="F911"/>
      <c r="G911"/>
      <c r="H911"/>
      <c r="I911"/>
      <c r="J911"/>
      <c r="K911"/>
      <c r="L911"/>
      <c r="M911"/>
      <c r="N911"/>
      <c r="O911"/>
      <c r="P911"/>
    </row>
    <row r="912" spans="1:16" ht="14.25" customHeight="1">
      <c r="A912" s="39" t="s">
        <v>1595</v>
      </c>
      <c r="B912" s="40">
        <v>71</v>
      </c>
      <c r="C912" s="24" t="s">
        <v>1917</v>
      </c>
      <c r="D912" s="29">
        <v>3</v>
      </c>
      <c r="E912"/>
      <c r="F912"/>
      <c r="G912"/>
      <c r="H912"/>
      <c r="I912"/>
      <c r="J912"/>
      <c r="K912"/>
      <c r="L912"/>
      <c r="M912"/>
      <c r="N912"/>
      <c r="O912"/>
      <c r="P912"/>
    </row>
    <row r="913" spans="1:16" ht="14.25" customHeight="1">
      <c r="A913" s="16">
        <v>352.01</v>
      </c>
      <c r="B913" s="3">
        <v>55</v>
      </c>
      <c r="C913" s="1" t="s">
        <v>2098</v>
      </c>
      <c r="D913" s="29">
        <v>20</v>
      </c>
    </row>
    <row r="914" spans="1:16" ht="14.25" customHeight="1">
      <c r="A914" s="16">
        <v>352.02</v>
      </c>
      <c r="B914" s="3">
        <v>81.5</v>
      </c>
      <c r="C914" s="8" t="s">
        <v>2099</v>
      </c>
      <c r="D914" s="29">
        <v>40</v>
      </c>
    </row>
    <row r="915" spans="1:16" s="4" customFormat="1" ht="14.25" customHeight="1">
      <c r="A915" s="16">
        <v>352.03</v>
      </c>
      <c r="B915" s="3">
        <v>63</v>
      </c>
      <c r="C915" s="1" t="s">
        <v>2100</v>
      </c>
      <c r="D915" s="29">
        <v>20</v>
      </c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</row>
    <row r="916" spans="1:16" ht="14.25" customHeight="1">
      <c r="A916" s="16">
        <v>352.04</v>
      </c>
      <c r="B916" s="3">
        <v>73</v>
      </c>
      <c r="C916" s="1" t="s">
        <v>2101</v>
      </c>
      <c r="D916" s="29">
        <v>20</v>
      </c>
    </row>
    <row r="917" spans="1:16" s="4" customFormat="1" ht="14.25" customHeight="1">
      <c r="A917" s="16">
        <v>352.05</v>
      </c>
      <c r="B917" s="3">
        <v>72</v>
      </c>
      <c r="C917" s="1" t="s">
        <v>2102</v>
      </c>
      <c r="D917" s="29">
        <v>20</v>
      </c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</row>
    <row r="918" spans="1:16" ht="14.25" customHeight="1">
      <c r="A918" s="16">
        <v>352.06</v>
      </c>
      <c r="B918" s="3">
        <v>64.5</v>
      </c>
      <c r="C918" s="1" t="s">
        <v>2103</v>
      </c>
      <c r="D918" s="29">
        <v>20</v>
      </c>
    </row>
    <row r="919" spans="1:16" ht="14.25" customHeight="1">
      <c r="A919" s="16">
        <v>352.07</v>
      </c>
      <c r="B919" s="3">
        <v>50</v>
      </c>
      <c r="C919" s="1" t="s">
        <v>2104</v>
      </c>
      <c r="D919" s="29">
        <v>39</v>
      </c>
    </row>
    <row r="920" spans="1:16" ht="14.25" customHeight="1">
      <c r="A920" s="16">
        <v>352.08</v>
      </c>
      <c r="B920" s="3">
        <v>49</v>
      </c>
      <c r="C920" s="1" t="s">
        <v>2105</v>
      </c>
      <c r="D920" s="29">
        <v>20</v>
      </c>
    </row>
    <row r="921" spans="1:16" ht="14.25" customHeight="1">
      <c r="A921" s="16" t="s">
        <v>1288</v>
      </c>
      <c r="B921" s="3">
        <v>17</v>
      </c>
      <c r="C921" s="1" t="s">
        <v>2106</v>
      </c>
      <c r="D921" s="29">
        <v>3</v>
      </c>
    </row>
    <row r="922" spans="1:16" ht="14.25" customHeight="1">
      <c r="A922" s="16" t="s">
        <v>1289</v>
      </c>
      <c r="B922" s="3">
        <v>17</v>
      </c>
      <c r="C922" s="1" t="s">
        <v>2107</v>
      </c>
      <c r="D922" s="29">
        <v>3</v>
      </c>
    </row>
    <row r="923" spans="1:16" ht="14.25" customHeight="1">
      <c r="A923" s="16" t="s">
        <v>1290</v>
      </c>
      <c r="B923" s="3">
        <v>17</v>
      </c>
      <c r="C923" s="1" t="s">
        <v>2108</v>
      </c>
      <c r="D923" s="29">
        <v>3</v>
      </c>
    </row>
    <row r="924" spans="1:16" ht="14.25" customHeight="1">
      <c r="A924" s="16" t="s">
        <v>1291</v>
      </c>
      <c r="B924" s="3">
        <v>17</v>
      </c>
      <c r="C924" s="1" t="s">
        <v>2109</v>
      </c>
      <c r="D924" s="29">
        <v>3</v>
      </c>
    </row>
    <row r="925" spans="1:16" ht="14.25" customHeight="1">
      <c r="A925" s="16" t="s">
        <v>1292</v>
      </c>
      <c r="B925" s="3">
        <v>17</v>
      </c>
      <c r="C925" s="1" t="s">
        <v>2110</v>
      </c>
      <c r="D925" s="29">
        <v>3</v>
      </c>
    </row>
    <row r="926" spans="1:16" ht="14.25" customHeight="1">
      <c r="A926" s="16" t="s">
        <v>1293</v>
      </c>
      <c r="B926" s="3">
        <v>17</v>
      </c>
      <c r="C926" s="1" t="s">
        <v>2111</v>
      </c>
      <c r="D926" s="29">
        <v>3</v>
      </c>
      <c r="P926" s="4"/>
    </row>
    <row r="927" spans="1:16" ht="14.25" customHeight="1">
      <c r="A927" s="16" t="s">
        <v>1294</v>
      </c>
      <c r="B927" s="3">
        <v>17</v>
      </c>
      <c r="C927" s="1" t="s">
        <v>2112</v>
      </c>
      <c r="D927" s="29">
        <v>5</v>
      </c>
    </row>
    <row r="928" spans="1:16" ht="14.25" customHeight="1">
      <c r="A928" s="39" t="s">
        <v>1656</v>
      </c>
      <c r="B928" s="40">
        <f>24.9/3</f>
        <v>8.2999999999999989</v>
      </c>
      <c r="C928" s="24" t="s">
        <v>1920</v>
      </c>
      <c r="D928" s="29">
        <v>3</v>
      </c>
      <c r="E928"/>
      <c r="F928"/>
      <c r="G928"/>
      <c r="H928"/>
      <c r="I928"/>
      <c r="J928"/>
      <c r="K928"/>
      <c r="L928"/>
      <c r="M928"/>
      <c r="N928"/>
      <c r="O928"/>
      <c r="P928"/>
    </row>
    <row r="929" spans="1:16" ht="14.25" customHeight="1">
      <c r="A929" s="39" t="s">
        <v>1657</v>
      </c>
      <c r="B929" s="40">
        <f>25.2/3</f>
        <v>8.4</v>
      </c>
      <c r="C929" s="24" t="s">
        <v>1921</v>
      </c>
      <c r="D929" s="29">
        <v>3</v>
      </c>
      <c r="E929"/>
      <c r="F929"/>
      <c r="G929"/>
      <c r="H929"/>
      <c r="I929"/>
      <c r="J929"/>
      <c r="K929"/>
      <c r="L929"/>
      <c r="M929"/>
      <c r="N929"/>
      <c r="O929"/>
      <c r="P929"/>
    </row>
    <row r="930" spans="1:16" ht="14.25" customHeight="1">
      <c r="A930" s="39" t="s">
        <v>1658</v>
      </c>
      <c r="B930" s="44">
        <f>30.7/3</f>
        <v>10.233333333333333</v>
      </c>
      <c r="C930" s="24" t="s">
        <v>1922</v>
      </c>
      <c r="D930" s="29">
        <v>3</v>
      </c>
      <c r="E930"/>
      <c r="F930"/>
      <c r="G930"/>
      <c r="H930"/>
      <c r="I930"/>
      <c r="J930"/>
      <c r="K930"/>
      <c r="L930"/>
      <c r="M930"/>
      <c r="N930"/>
      <c r="O930"/>
      <c r="P930"/>
    </row>
    <row r="931" spans="1:16" ht="14.25" customHeight="1">
      <c r="A931" s="39" t="s">
        <v>1659</v>
      </c>
      <c r="B931" s="44">
        <f>24.7/3</f>
        <v>8.2333333333333325</v>
      </c>
      <c r="C931" s="24" t="s">
        <v>1510</v>
      </c>
      <c r="D931" s="29">
        <v>3</v>
      </c>
      <c r="E931"/>
      <c r="F931"/>
      <c r="G931"/>
      <c r="H931"/>
      <c r="I931"/>
      <c r="J931"/>
      <c r="K931"/>
      <c r="L931"/>
      <c r="M931"/>
      <c r="N931"/>
      <c r="O931"/>
      <c r="P931"/>
    </row>
    <row r="932" spans="1:16" ht="14.25" customHeight="1">
      <c r="A932" s="39" t="s">
        <v>1660</v>
      </c>
      <c r="B932" s="40">
        <f>24.6/3</f>
        <v>8.2000000000000011</v>
      </c>
      <c r="C932" s="24" t="s">
        <v>1508</v>
      </c>
      <c r="D932" s="29">
        <v>3</v>
      </c>
      <c r="E932"/>
      <c r="F932"/>
      <c r="G932"/>
      <c r="H932"/>
      <c r="I932"/>
      <c r="J932"/>
      <c r="K932"/>
      <c r="L932"/>
      <c r="M932"/>
      <c r="N932"/>
      <c r="O932"/>
      <c r="P932"/>
    </row>
    <row r="933" spans="1:16" ht="14.25" customHeight="1">
      <c r="A933" s="39" t="s">
        <v>1661</v>
      </c>
      <c r="B933" s="46">
        <f>30.1/3</f>
        <v>10.033333333333333</v>
      </c>
      <c r="C933" s="24" t="s">
        <v>1509</v>
      </c>
      <c r="D933" s="29">
        <v>3</v>
      </c>
      <c r="E933"/>
      <c r="F933"/>
      <c r="G933"/>
      <c r="H933"/>
      <c r="I933"/>
      <c r="J933"/>
      <c r="K933"/>
      <c r="L933"/>
      <c r="M933"/>
      <c r="N933"/>
      <c r="O933"/>
      <c r="P933"/>
    </row>
    <row r="934" spans="1:16" ht="14.25" customHeight="1">
      <c r="A934" s="16" t="s">
        <v>1438</v>
      </c>
      <c r="B934" s="3">
        <f>7.8/10</f>
        <v>0.78</v>
      </c>
      <c r="C934" s="31" t="s">
        <v>2316</v>
      </c>
      <c r="D934" s="29">
        <v>1000</v>
      </c>
    </row>
    <row r="935" spans="1:16" ht="14.25" customHeight="1">
      <c r="A935" s="39" t="s">
        <v>1687</v>
      </c>
      <c r="B935" s="3">
        <v>6.9</v>
      </c>
      <c r="C935" s="31" t="s">
        <v>2317</v>
      </c>
      <c r="D935" s="29">
        <v>5</v>
      </c>
    </row>
    <row r="936" spans="1:16" ht="14.25" customHeight="1">
      <c r="A936" s="39" t="s">
        <v>1439</v>
      </c>
      <c r="B936" s="3">
        <v>9.1</v>
      </c>
      <c r="C936" s="31" t="s">
        <v>2318</v>
      </c>
      <c r="D936" s="29">
        <v>5</v>
      </c>
    </row>
    <row r="937" spans="1:16" ht="14.25" customHeight="1">
      <c r="A937" s="39" t="s">
        <v>1440</v>
      </c>
      <c r="B937" s="3">
        <v>7.7</v>
      </c>
      <c r="C937" s="31" t="s">
        <v>2319</v>
      </c>
      <c r="D937" s="29">
        <v>5</v>
      </c>
    </row>
    <row r="938" spans="1:16" ht="14.25" customHeight="1">
      <c r="A938" s="39" t="s">
        <v>1441</v>
      </c>
      <c r="B938" s="3">
        <v>12.7</v>
      </c>
      <c r="C938" s="31" t="s">
        <v>2320</v>
      </c>
      <c r="D938" s="29">
        <v>5</v>
      </c>
    </row>
    <row r="939" spans="1:16" ht="14.25" customHeight="1">
      <c r="A939" s="39" t="s">
        <v>1442</v>
      </c>
      <c r="B939" s="3">
        <v>20.8</v>
      </c>
      <c r="C939" s="31" t="s">
        <v>2321</v>
      </c>
      <c r="D939" s="29">
        <v>5</v>
      </c>
      <c r="P939" s="4"/>
    </row>
    <row r="940" spans="1:16" ht="14.25" customHeight="1">
      <c r="A940" s="39" t="s">
        <v>1443</v>
      </c>
      <c r="B940" s="3">
        <v>16.100000000000001</v>
      </c>
      <c r="C940" s="31" t="s">
        <v>2322</v>
      </c>
      <c r="D940" s="29">
        <v>5</v>
      </c>
    </row>
    <row r="941" spans="1:16" ht="14.25" customHeight="1">
      <c r="A941" s="39" t="s">
        <v>1444</v>
      </c>
      <c r="B941" s="3">
        <v>31.4</v>
      </c>
      <c r="C941" s="31" t="s">
        <v>2323</v>
      </c>
      <c r="D941" s="29">
        <v>5</v>
      </c>
    </row>
    <row r="942" spans="1:16" ht="14.25" customHeight="1">
      <c r="A942" s="39" t="s">
        <v>1445</v>
      </c>
      <c r="B942" s="3">
        <v>7.2</v>
      </c>
      <c r="C942" s="31" t="s">
        <v>2325</v>
      </c>
      <c r="D942" s="29">
        <v>5</v>
      </c>
    </row>
    <row r="943" spans="1:16" ht="14.25" customHeight="1">
      <c r="A943" s="39" t="s">
        <v>1688</v>
      </c>
      <c r="B943" s="3">
        <f>42.7-6.6</f>
        <v>36.1</v>
      </c>
      <c r="C943" s="31" t="s">
        <v>2326</v>
      </c>
      <c r="D943" s="29">
        <v>5</v>
      </c>
    </row>
    <row r="944" spans="1:16" ht="14.25" customHeight="1">
      <c r="A944" s="47" t="s">
        <v>1774</v>
      </c>
      <c r="B944" s="3">
        <v>4.3</v>
      </c>
      <c r="C944" s="12" t="s">
        <v>1866</v>
      </c>
      <c r="D944" s="29">
        <v>5</v>
      </c>
      <c r="E944"/>
      <c r="F944"/>
      <c r="G944"/>
      <c r="H944"/>
      <c r="I944"/>
      <c r="J944"/>
      <c r="K944"/>
      <c r="L944"/>
      <c r="M944"/>
      <c r="N944"/>
      <c r="O944"/>
      <c r="P944"/>
    </row>
    <row r="945" spans="1:16" ht="14.25" customHeight="1">
      <c r="A945" s="47" t="s">
        <v>1775</v>
      </c>
      <c r="B945" s="3">
        <v>3.9</v>
      </c>
      <c r="C945" s="22" t="s">
        <v>1723</v>
      </c>
      <c r="D945" s="29">
        <v>5</v>
      </c>
      <c r="E945"/>
      <c r="F945"/>
      <c r="G945"/>
      <c r="H945"/>
      <c r="I945"/>
      <c r="J945"/>
      <c r="K945"/>
      <c r="L945"/>
      <c r="M945"/>
      <c r="N945"/>
      <c r="O945"/>
      <c r="P945"/>
    </row>
    <row r="946" spans="1:16" ht="14.25" customHeight="1">
      <c r="A946" s="47" t="s">
        <v>1776</v>
      </c>
      <c r="B946" s="3">
        <v>4.4000000000000004</v>
      </c>
      <c r="C946" s="22" t="s">
        <v>1712</v>
      </c>
      <c r="D946" s="29">
        <v>50</v>
      </c>
      <c r="E946"/>
      <c r="F946"/>
      <c r="G946"/>
      <c r="H946"/>
      <c r="I946"/>
      <c r="J946"/>
      <c r="K946"/>
      <c r="L946"/>
      <c r="M946"/>
      <c r="N946"/>
      <c r="O946"/>
      <c r="P946"/>
    </row>
    <row r="947" spans="1:16" ht="14.25" customHeight="1">
      <c r="A947" s="47" t="s">
        <v>1777</v>
      </c>
      <c r="B947" s="3">
        <v>2.7</v>
      </c>
      <c r="C947" s="22" t="s">
        <v>1771</v>
      </c>
      <c r="D947" s="29">
        <v>10</v>
      </c>
      <c r="E947"/>
      <c r="F947"/>
      <c r="G947"/>
      <c r="H947"/>
      <c r="I947"/>
      <c r="J947"/>
      <c r="K947"/>
      <c r="L947"/>
      <c r="M947"/>
      <c r="N947"/>
      <c r="O947"/>
      <c r="P947"/>
    </row>
    <row r="948" spans="1:16" ht="14.25" customHeight="1">
      <c r="A948" s="47" t="s">
        <v>1778</v>
      </c>
      <c r="B948" s="3">
        <v>4.5999999999999996</v>
      </c>
      <c r="C948" s="22" t="s">
        <v>1720</v>
      </c>
      <c r="D948" s="29">
        <v>5</v>
      </c>
      <c r="E948"/>
      <c r="F948"/>
      <c r="G948"/>
      <c r="H948"/>
      <c r="I948"/>
      <c r="J948"/>
      <c r="K948"/>
      <c r="L948"/>
      <c r="M948"/>
      <c r="N948"/>
      <c r="O948"/>
      <c r="P948"/>
    </row>
    <row r="949" spans="1:16" ht="14.25" customHeight="1">
      <c r="A949" s="47" t="s">
        <v>1779</v>
      </c>
      <c r="B949" s="3">
        <v>4.4000000000000004</v>
      </c>
      <c r="C949" s="22" t="s">
        <v>1715</v>
      </c>
      <c r="D949" s="29">
        <v>10</v>
      </c>
      <c r="E949"/>
      <c r="F949"/>
      <c r="G949"/>
      <c r="H949"/>
      <c r="I949"/>
      <c r="J949"/>
      <c r="K949"/>
      <c r="L949"/>
      <c r="M949"/>
      <c r="N949"/>
      <c r="O949"/>
      <c r="P949"/>
    </row>
    <row r="950" spans="1:16" ht="14.25" customHeight="1">
      <c r="A950" s="47" t="s">
        <v>1780</v>
      </c>
      <c r="B950" s="3">
        <v>4</v>
      </c>
      <c r="C950" s="22" t="s">
        <v>1716</v>
      </c>
      <c r="D950" s="29">
        <v>5</v>
      </c>
      <c r="E950"/>
      <c r="F950"/>
      <c r="G950"/>
      <c r="H950"/>
      <c r="I950"/>
      <c r="J950"/>
      <c r="K950"/>
      <c r="L950"/>
      <c r="M950"/>
      <c r="N950"/>
      <c r="O950"/>
      <c r="P950"/>
    </row>
    <row r="951" spans="1:16" ht="14.25" customHeight="1">
      <c r="A951" s="47" t="s">
        <v>1781</v>
      </c>
      <c r="B951" s="3">
        <v>6.8</v>
      </c>
      <c r="C951" s="22" t="s">
        <v>1713</v>
      </c>
      <c r="D951" s="29">
        <v>10</v>
      </c>
      <c r="E951"/>
      <c r="F951"/>
      <c r="G951"/>
      <c r="H951"/>
      <c r="I951"/>
      <c r="J951"/>
      <c r="K951"/>
      <c r="L951"/>
      <c r="M951"/>
      <c r="N951"/>
      <c r="O951"/>
      <c r="P951"/>
    </row>
    <row r="952" spans="1:16" ht="14.25" customHeight="1">
      <c r="A952" s="47" t="s">
        <v>1782</v>
      </c>
      <c r="B952" s="3">
        <v>7.7</v>
      </c>
      <c r="C952" s="22" t="s">
        <v>1727</v>
      </c>
      <c r="D952" s="29">
        <v>3</v>
      </c>
      <c r="E952"/>
      <c r="F952"/>
      <c r="G952"/>
      <c r="H952"/>
      <c r="I952"/>
      <c r="J952"/>
      <c r="K952"/>
      <c r="L952"/>
      <c r="M952"/>
      <c r="N952"/>
      <c r="O952"/>
      <c r="P952"/>
    </row>
    <row r="953" spans="1:16" ht="14.25" customHeight="1">
      <c r="A953" s="47" t="s">
        <v>1783</v>
      </c>
      <c r="B953" s="3">
        <v>3.3</v>
      </c>
      <c r="C953" s="22" t="s">
        <v>1770</v>
      </c>
      <c r="D953" s="29">
        <v>3</v>
      </c>
      <c r="E953"/>
      <c r="F953"/>
      <c r="G953"/>
      <c r="H953"/>
      <c r="I953"/>
      <c r="J953"/>
      <c r="K953"/>
      <c r="L953"/>
      <c r="M953"/>
      <c r="N953"/>
      <c r="O953"/>
      <c r="P953"/>
    </row>
    <row r="954" spans="1:16" ht="14.25" customHeight="1">
      <c r="A954" s="47" t="s">
        <v>1784</v>
      </c>
      <c r="B954" s="3">
        <v>6.6</v>
      </c>
      <c r="C954" s="22" t="s">
        <v>1717</v>
      </c>
      <c r="D954" s="29">
        <v>3</v>
      </c>
      <c r="E954"/>
      <c r="F954"/>
      <c r="G954"/>
      <c r="H954"/>
      <c r="I954"/>
      <c r="J954"/>
      <c r="K954"/>
      <c r="L954"/>
      <c r="M954"/>
      <c r="N954"/>
      <c r="O954"/>
      <c r="P954"/>
    </row>
    <row r="955" spans="1:16" customFormat="1" ht="14.25" customHeight="1">
      <c r="A955" s="47" t="s">
        <v>1785</v>
      </c>
      <c r="B955" s="3">
        <v>6.2</v>
      </c>
      <c r="C955" s="22" t="s">
        <v>1719</v>
      </c>
      <c r="D955" s="29">
        <v>3</v>
      </c>
    </row>
    <row r="956" spans="1:16" customFormat="1" ht="14.25" customHeight="1">
      <c r="A956" s="47" t="s">
        <v>1786</v>
      </c>
      <c r="B956" s="3">
        <v>13.7</v>
      </c>
      <c r="C956" s="22" t="s">
        <v>1714</v>
      </c>
      <c r="D956" s="29">
        <v>3</v>
      </c>
    </row>
    <row r="957" spans="1:16" customFormat="1" ht="14.25" customHeight="1">
      <c r="A957" s="47" t="s">
        <v>1787</v>
      </c>
      <c r="B957" s="3">
        <v>5.0999999999999996</v>
      </c>
      <c r="C957" s="22" t="s">
        <v>1772</v>
      </c>
      <c r="D957" s="29">
        <v>3</v>
      </c>
    </row>
    <row r="958" spans="1:16" customFormat="1" ht="14.25" customHeight="1">
      <c r="A958" s="47" t="s">
        <v>1788</v>
      </c>
      <c r="B958" s="3">
        <v>7.2</v>
      </c>
      <c r="C958" s="22" t="s">
        <v>1726</v>
      </c>
      <c r="D958" s="29">
        <v>3</v>
      </c>
    </row>
    <row r="959" spans="1:16" customFormat="1" ht="14.25" customHeight="1">
      <c r="A959" s="47" t="s">
        <v>1789</v>
      </c>
      <c r="B959" s="3">
        <v>7.3</v>
      </c>
      <c r="C959" s="22" t="s">
        <v>1724</v>
      </c>
      <c r="D959" s="29">
        <v>3</v>
      </c>
    </row>
    <row r="960" spans="1:16" customFormat="1" ht="14.25" customHeight="1">
      <c r="A960" s="47" t="s">
        <v>1790</v>
      </c>
      <c r="B960" s="3">
        <v>9</v>
      </c>
      <c r="C960" s="22" t="s">
        <v>1722</v>
      </c>
      <c r="D960" s="29">
        <v>10</v>
      </c>
    </row>
    <row r="961" spans="1:4" customFormat="1" ht="14.25" customHeight="1">
      <c r="A961" s="47" t="s">
        <v>1791</v>
      </c>
      <c r="B961" s="3">
        <v>14.1</v>
      </c>
      <c r="C961" s="22" t="s">
        <v>1718</v>
      </c>
      <c r="D961" s="29">
        <v>3</v>
      </c>
    </row>
    <row r="962" spans="1:4" customFormat="1" ht="14.25" customHeight="1">
      <c r="A962" s="47" t="s">
        <v>1792</v>
      </c>
      <c r="B962" s="3">
        <v>8.9</v>
      </c>
      <c r="C962" s="22" t="s">
        <v>1725</v>
      </c>
      <c r="D962" s="29">
        <v>3</v>
      </c>
    </row>
    <row r="963" spans="1:4" customFormat="1" ht="14.25" customHeight="1">
      <c r="A963" s="47" t="s">
        <v>1793</v>
      </c>
      <c r="B963" s="3">
        <v>6.8</v>
      </c>
      <c r="C963" s="22" t="s">
        <v>1721</v>
      </c>
      <c r="D963" s="29">
        <v>3</v>
      </c>
    </row>
    <row r="964" spans="1:4" customFormat="1" ht="14.25" customHeight="1">
      <c r="A964" s="47" t="s">
        <v>1865</v>
      </c>
      <c r="B964" s="3">
        <v>5.9</v>
      </c>
      <c r="C964" s="22" t="s">
        <v>1702</v>
      </c>
      <c r="D964" s="29">
        <v>10</v>
      </c>
    </row>
    <row r="965" spans="1:4" customFormat="1" ht="14.25" customHeight="1">
      <c r="A965" s="47" t="s">
        <v>1794</v>
      </c>
      <c r="B965" s="3">
        <v>4.8</v>
      </c>
      <c r="C965" s="12" t="s">
        <v>1867</v>
      </c>
      <c r="D965" s="29">
        <v>5</v>
      </c>
    </row>
    <row r="966" spans="1:4" customFormat="1" ht="14.25" customHeight="1">
      <c r="A966" s="47" t="s">
        <v>1795</v>
      </c>
      <c r="B966" s="3">
        <v>3.5</v>
      </c>
      <c r="C966" s="22" t="s">
        <v>1697</v>
      </c>
      <c r="D966" s="29">
        <v>6</v>
      </c>
    </row>
    <row r="967" spans="1:4" customFormat="1" ht="14.25" customHeight="1">
      <c r="A967" s="47" t="s">
        <v>1796</v>
      </c>
      <c r="B967" s="3">
        <v>5</v>
      </c>
      <c r="C967" s="22" t="s">
        <v>1735</v>
      </c>
      <c r="D967" s="29">
        <v>100</v>
      </c>
    </row>
    <row r="968" spans="1:4" customFormat="1" ht="14.25" customHeight="1">
      <c r="A968" s="47" t="s">
        <v>1797</v>
      </c>
      <c r="B968" s="3">
        <v>7</v>
      </c>
      <c r="C968" s="22" t="s">
        <v>1701</v>
      </c>
      <c r="D968" s="29">
        <v>3</v>
      </c>
    </row>
    <row r="969" spans="1:4" customFormat="1" ht="14.25" customHeight="1">
      <c r="A969" s="47" t="s">
        <v>1798</v>
      </c>
      <c r="B969" s="3">
        <v>3.2</v>
      </c>
      <c r="C969" s="22" t="s">
        <v>1703</v>
      </c>
      <c r="D969" s="29">
        <v>50</v>
      </c>
    </row>
    <row r="970" spans="1:4" customFormat="1" ht="14.25" customHeight="1">
      <c r="A970" s="47" t="s">
        <v>1799</v>
      </c>
      <c r="B970" s="3">
        <v>4.9000000000000004</v>
      </c>
      <c r="C970" s="22" t="s">
        <v>1700</v>
      </c>
      <c r="D970" s="29">
        <v>5</v>
      </c>
    </row>
    <row r="971" spans="1:4" customFormat="1" ht="14.25" customHeight="1">
      <c r="A971" s="47" t="s">
        <v>1800</v>
      </c>
      <c r="B971" s="3">
        <v>5</v>
      </c>
      <c r="C971" s="22" t="s">
        <v>1766</v>
      </c>
      <c r="D971" s="29">
        <v>100</v>
      </c>
    </row>
    <row r="972" spans="1:4" customFormat="1" ht="14.25" customHeight="1">
      <c r="A972" s="47" t="s">
        <v>1801</v>
      </c>
      <c r="B972" s="3">
        <v>8</v>
      </c>
      <c r="C972" s="22" t="s">
        <v>1767</v>
      </c>
      <c r="D972" s="29">
        <v>100</v>
      </c>
    </row>
    <row r="973" spans="1:4" customFormat="1" ht="14.25" customHeight="1">
      <c r="A973" s="47" t="s">
        <v>1802</v>
      </c>
      <c r="B973" s="3">
        <v>7.7</v>
      </c>
      <c r="C973" s="22" t="s">
        <v>1706</v>
      </c>
      <c r="D973" s="29">
        <v>5</v>
      </c>
    </row>
    <row r="974" spans="1:4" customFormat="1" ht="14.25" customHeight="1">
      <c r="A974" s="47" t="s">
        <v>1803</v>
      </c>
      <c r="B974" s="3">
        <v>7.2</v>
      </c>
      <c r="C974" s="22" t="s">
        <v>1705</v>
      </c>
      <c r="D974" s="29">
        <v>5</v>
      </c>
    </row>
    <row r="975" spans="1:4" customFormat="1" ht="14.25" customHeight="1">
      <c r="A975" s="47" t="s">
        <v>1804</v>
      </c>
      <c r="B975" s="3">
        <v>7</v>
      </c>
      <c r="C975" s="22" t="s">
        <v>1696</v>
      </c>
      <c r="D975" s="29">
        <v>5</v>
      </c>
    </row>
    <row r="976" spans="1:4" customFormat="1" ht="14.25" customHeight="1">
      <c r="A976" s="47" t="s">
        <v>1805</v>
      </c>
      <c r="B976" s="3">
        <v>6.2</v>
      </c>
      <c r="C976" s="22" t="s">
        <v>1708</v>
      </c>
      <c r="D976" s="29">
        <v>3</v>
      </c>
    </row>
    <row r="977" spans="1:4" customFormat="1" ht="14.25" customHeight="1">
      <c r="A977" s="47" t="s">
        <v>1806</v>
      </c>
      <c r="B977" s="3">
        <v>7.2</v>
      </c>
      <c r="C977" s="22" t="s">
        <v>1709</v>
      </c>
      <c r="D977" s="29">
        <v>5</v>
      </c>
    </row>
    <row r="978" spans="1:4" customFormat="1" ht="14.25" customHeight="1">
      <c r="A978" s="47" t="s">
        <v>1807</v>
      </c>
      <c r="B978" s="3">
        <v>8.9</v>
      </c>
      <c r="C978" s="22" t="s">
        <v>1707</v>
      </c>
      <c r="D978" s="29">
        <v>3</v>
      </c>
    </row>
    <row r="979" spans="1:4" customFormat="1" ht="14.25" customHeight="1">
      <c r="A979" s="47" t="s">
        <v>1808</v>
      </c>
      <c r="B979" s="3">
        <v>7.5</v>
      </c>
      <c r="C979" s="22" t="s">
        <v>1699</v>
      </c>
      <c r="D979" s="29">
        <v>3</v>
      </c>
    </row>
    <row r="980" spans="1:4" customFormat="1" ht="14.25" customHeight="1">
      <c r="A980" s="47" t="s">
        <v>1809</v>
      </c>
      <c r="B980" s="3">
        <v>10.5</v>
      </c>
      <c r="C980" s="22" t="s">
        <v>1711</v>
      </c>
      <c r="D980" s="29">
        <v>10</v>
      </c>
    </row>
    <row r="981" spans="1:4" customFormat="1" ht="14.25" customHeight="1">
      <c r="A981" s="47" t="s">
        <v>1810</v>
      </c>
      <c r="B981" s="3">
        <v>7.7</v>
      </c>
      <c r="C981" s="22" t="s">
        <v>1704</v>
      </c>
      <c r="D981" s="29">
        <v>5</v>
      </c>
    </row>
    <row r="982" spans="1:4" customFormat="1" ht="14.25" customHeight="1">
      <c r="A982" s="47" t="s">
        <v>1811</v>
      </c>
      <c r="B982" s="3">
        <v>11</v>
      </c>
      <c r="C982" s="22" t="s">
        <v>1710</v>
      </c>
      <c r="D982" s="29">
        <v>3</v>
      </c>
    </row>
    <row r="983" spans="1:4" customFormat="1" ht="14.25" customHeight="1">
      <c r="A983" s="47" t="s">
        <v>1812</v>
      </c>
      <c r="B983" s="3">
        <v>7.9</v>
      </c>
      <c r="C983" s="22" t="s">
        <v>1698</v>
      </c>
      <c r="D983" s="29">
        <v>3</v>
      </c>
    </row>
    <row r="984" spans="1:4" customFormat="1" ht="14.25" customHeight="1">
      <c r="A984" s="47" t="s">
        <v>1813</v>
      </c>
      <c r="B984" s="3">
        <v>7</v>
      </c>
      <c r="C984" s="22" t="s">
        <v>1734</v>
      </c>
      <c r="D984" s="29">
        <v>100</v>
      </c>
    </row>
    <row r="985" spans="1:4" customFormat="1" ht="14.25" customHeight="1">
      <c r="A985" s="47" t="s">
        <v>1814</v>
      </c>
      <c r="B985" s="3">
        <v>4.8</v>
      </c>
      <c r="C985" s="22" t="s">
        <v>1731</v>
      </c>
      <c r="D985" s="29">
        <v>10</v>
      </c>
    </row>
    <row r="986" spans="1:4" customFormat="1" ht="14.25" customHeight="1">
      <c r="A986" s="17" t="s">
        <v>1870</v>
      </c>
      <c r="B986" s="3">
        <v>6</v>
      </c>
      <c r="C986" s="22" t="s">
        <v>1730</v>
      </c>
      <c r="D986" s="29">
        <v>10</v>
      </c>
    </row>
    <row r="987" spans="1:4" customFormat="1" ht="14.25" customHeight="1">
      <c r="A987" s="47" t="s">
        <v>1815</v>
      </c>
      <c r="B987" s="3">
        <v>4.8</v>
      </c>
      <c r="C987" s="22" t="s">
        <v>1736</v>
      </c>
      <c r="D987" s="29">
        <v>10</v>
      </c>
    </row>
    <row r="988" spans="1:4" customFormat="1" ht="14.25" customHeight="1">
      <c r="A988" s="17" t="s">
        <v>1869</v>
      </c>
      <c r="B988" s="3">
        <v>17.100000000000001</v>
      </c>
      <c r="C988" s="22" t="s">
        <v>1733</v>
      </c>
      <c r="D988" s="29">
        <v>5</v>
      </c>
    </row>
    <row r="989" spans="1:4" customFormat="1" ht="14.25" customHeight="1">
      <c r="A989" s="47" t="s">
        <v>1816</v>
      </c>
      <c r="B989" s="3">
        <v>11.5</v>
      </c>
      <c r="C989" s="22" t="s">
        <v>1743</v>
      </c>
      <c r="D989" s="29">
        <v>3</v>
      </c>
    </row>
    <row r="990" spans="1:4" customFormat="1" ht="14.25" customHeight="1">
      <c r="A990" s="47" t="s">
        <v>1817</v>
      </c>
      <c r="B990" s="3">
        <v>14.1</v>
      </c>
      <c r="C990" s="22" t="s">
        <v>1768</v>
      </c>
      <c r="D990" s="29">
        <v>5</v>
      </c>
    </row>
    <row r="991" spans="1:4" customFormat="1" ht="14.25" customHeight="1">
      <c r="A991" s="47" t="s">
        <v>1818</v>
      </c>
      <c r="B991" s="3">
        <v>14.1</v>
      </c>
      <c r="C991" s="22" t="s">
        <v>1769</v>
      </c>
      <c r="D991" s="29">
        <v>3</v>
      </c>
    </row>
    <row r="992" spans="1:4" customFormat="1" ht="14.25" customHeight="1">
      <c r="A992" s="47" t="s">
        <v>1819</v>
      </c>
      <c r="B992" s="3">
        <v>13.1</v>
      </c>
      <c r="C992" s="22" t="s">
        <v>1740</v>
      </c>
      <c r="D992" s="29">
        <v>3</v>
      </c>
    </row>
    <row r="993" spans="1:4" customFormat="1" ht="14.25" customHeight="1">
      <c r="A993" s="47" t="s">
        <v>1820</v>
      </c>
      <c r="B993" s="3">
        <v>12.4</v>
      </c>
      <c r="C993" s="22" t="s">
        <v>1742</v>
      </c>
      <c r="D993" s="29">
        <v>3</v>
      </c>
    </row>
    <row r="994" spans="1:4" customFormat="1" ht="14.25" customHeight="1">
      <c r="A994" s="47" t="s">
        <v>1821</v>
      </c>
      <c r="B994" s="3">
        <v>14.2</v>
      </c>
      <c r="C994" s="22" t="s">
        <v>1729</v>
      </c>
      <c r="D994" s="29">
        <v>5</v>
      </c>
    </row>
    <row r="995" spans="1:4" customFormat="1" ht="14.25" customHeight="1">
      <c r="A995" s="47" t="s">
        <v>1822</v>
      </c>
      <c r="B995" s="3">
        <v>11.8</v>
      </c>
      <c r="C995" s="22" t="s">
        <v>1737</v>
      </c>
      <c r="D995" s="29">
        <v>3</v>
      </c>
    </row>
    <row r="996" spans="1:4" customFormat="1" ht="14.25" customHeight="1">
      <c r="A996" s="47" t="s">
        <v>1823</v>
      </c>
      <c r="B996" s="3">
        <v>11</v>
      </c>
      <c r="C996" s="22" t="s">
        <v>1741</v>
      </c>
      <c r="D996" s="29">
        <v>3</v>
      </c>
    </row>
    <row r="997" spans="1:4" customFormat="1" ht="14.25" customHeight="1">
      <c r="A997" s="47" t="s">
        <v>1824</v>
      </c>
      <c r="B997" s="3">
        <v>12.2</v>
      </c>
      <c r="C997" s="22" t="s">
        <v>1739</v>
      </c>
      <c r="D997" s="29">
        <v>3</v>
      </c>
    </row>
    <row r="998" spans="1:4" customFormat="1" ht="14.25" customHeight="1">
      <c r="A998" s="47" t="s">
        <v>1825</v>
      </c>
      <c r="B998" s="3">
        <v>14.2</v>
      </c>
      <c r="C998" s="22" t="s">
        <v>1728</v>
      </c>
      <c r="D998" s="29">
        <v>5</v>
      </c>
    </row>
    <row r="999" spans="1:4" customFormat="1" ht="14.25" customHeight="1">
      <c r="A999" s="47" t="s">
        <v>1826</v>
      </c>
      <c r="B999" s="3">
        <v>11.6</v>
      </c>
      <c r="C999" s="22" t="s">
        <v>1745</v>
      </c>
      <c r="D999" s="29">
        <v>3</v>
      </c>
    </row>
    <row r="1000" spans="1:4" customFormat="1" ht="14.25" customHeight="1">
      <c r="A1000" s="47" t="s">
        <v>1827</v>
      </c>
      <c r="B1000" s="3">
        <v>12.1</v>
      </c>
      <c r="C1000" s="22" t="s">
        <v>1744</v>
      </c>
      <c r="D1000" s="29">
        <v>3</v>
      </c>
    </row>
    <row r="1001" spans="1:4" customFormat="1" ht="14.25" customHeight="1">
      <c r="A1001" s="47" t="s">
        <v>1828</v>
      </c>
      <c r="B1001" s="3">
        <v>12</v>
      </c>
      <c r="C1001" s="22" t="s">
        <v>1738</v>
      </c>
      <c r="D1001" s="29">
        <v>3</v>
      </c>
    </row>
    <row r="1002" spans="1:4" customFormat="1" ht="14.25" customHeight="1">
      <c r="A1002" s="47" t="s">
        <v>1829</v>
      </c>
      <c r="B1002" s="3">
        <v>7</v>
      </c>
      <c r="C1002" s="22" t="s">
        <v>1765</v>
      </c>
      <c r="D1002" s="29">
        <v>100</v>
      </c>
    </row>
    <row r="1003" spans="1:4" customFormat="1" ht="14.25" customHeight="1">
      <c r="A1003" s="17" t="s">
        <v>1868</v>
      </c>
      <c r="B1003" s="3">
        <v>5.9</v>
      </c>
      <c r="C1003" s="22" t="s">
        <v>1732</v>
      </c>
      <c r="D1003" s="29">
        <v>3</v>
      </c>
    </row>
    <row r="1004" spans="1:4" customFormat="1" ht="14.25" customHeight="1">
      <c r="A1004" s="47" t="s">
        <v>1830</v>
      </c>
      <c r="B1004" s="3">
        <v>18</v>
      </c>
      <c r="C1004" s="22" t="s">
        <v>1748</v>
      </c>
      <c r="D1004" s="29">
        <v>100</v>
      </c>
    </row>
    <row r="1005" spans="1:4" customFormat="1" ht="14.25" customHeight="1">
      <c r="A1005" s="47" t="s">
        <v>1831</v>
      </c>
      <c r="B1005" s="3">
        <v>15.1</v>
      </c>
      <c r="C1005" s="22" t="s">
        <v>1750</v>
      </c>
      <c r="D1005" s="29">
        <v>3</v>
      </c>
    </row>
    <row r="1006" spans="1:4" customFormat="1" ht="14.25" customHeight="1">
      <c r="A1006" s="47" t="s">
        <v>1832</v>
      </c>
      <c r="B1006" s="3">
        <v>19.100000000000001</v>
      </c>
      <c r="C1006" s="22" t="s">
        <v>1747</v>
      </c>
      <c r="D1006" s="29">
        <v>5</v>
      </c>
    </row>
    <row r="1007" spans="1:4" customFormat="1" ht="14.25" customHeight="1">
      <c r="A1007" s="47" t="s">
        <v>1833</v>
      </c>
      <c r="B1007" s="3">
        <v>17.600000000000001</v>
      </c>
      <c r="C1007" s="22" t="s">
        <v>1749</v>
      </c>
      <c r="D1007" s="29">
        <v>3</v>
      </c>
    </row>
    <row r="1008" spans="1:4" customFormat="1" ht="14.25" customHeight="1">
      <c r="A1008" s="47" t="s">
        <v>1834</v>
      </c>
      <c r="B1008" s="3">
        <v>19.399999999999999</v>
      </c>
      <c r="C1008" s="22" t="s">
        <v>1751</v>
      </c>
      <c r="D1008" s="29">
        <v>3</v>
      </c>
    </row>
    <row r="1009" spans="1:4" customFormat="1" ht="14.25" customHeight="1">
      <c r="A1009" s="47" t="s">
        <v>1835</v>
      </c>
      <c r="B1009" s="3">
        <v>15.2</v>
      </c>
      <c r="C1009" s="22" t="s">
        <v>1753</v>
      </c>
      <c r="D1009" s="29">
        <v>3</v>
      </c>
    </row>
    <row r="1010" spans="1:4" customFormat="1" ht="14.25" customHeight="1">
      <c r="A1010" s="47" t="s">
        <v>1836</v>
      </c>
      <c r="B1010" s="3">
        <v>28.3</v>
      </c>
      <c r="C1010" s="22" t="s">
        <v>1773</v>
      </c>
      <c r="D1010" s="29">
        <v>3</v>
      </c>
    </row>
    <row r="1011" spans="1:4" customFormat="1" ht="14.25" customHeight="1">
      <c r="A1011" s="47" t="s">
        <v>1837</v>
      </c>
      <c r="B1011" s="3">
        <v>17</v>
      </c>
      <c r="C1011" s="22" t="s">
        <v>1755</v>
      </c>
      <c r="D1011" s="29">
        <v>3</v>
      </c>
    </row>
    <row r="1012" spans="1:4" customFormat="1" ht="14.25" customHeight="1">
      <c r="A1012" s="47" t="s">
        <v>1838</v>
      </c>
      <c r="B1012" s="3">
        <v>24.3</v>
      </c>
      <c r="C1012" s="22" t="s">
        <v>1754</v>
      </c>
      <c r="D1012" s="29">
        <v>3</v>
      </c>
    </row>
    <row r="1013" spans="1:4" customFormat="1" ht="14.25" customHeight="1">
      <c r="A1013" s="47" t="s">
        <v>1839</v>
      </c>
      <c r="B1013" s="3">
        <v>18.100000000000001</v>
      </c>
      <c r="C1013" s="22" t="s">
        <v>1757</v>
      </c>
      <c r="D1013" s="29">
        <v>3</v>
      </c>
    </row>
    <row r="1014" spans="1:4" customFormat="1" ht="14.25" customHeight="1">
      <c r="A1014" s="47" t="s">
        <v>1840</v>
      </c>
      <c r="B1014" s="3">
        <v>18.8</v>
      </c>
      <c r="C1014" s="22" t="s">
        <v>1756</v>
      </c>
      <c r="D1014" s="29">
        <v>3</v>
      </c>
    </row>
    <row r="1015" spans="1:4" customFormat="1" ht="14.25" customHeight="1">
      <c r="A1015" s="47" t="s">
        <v>1841</v>
      </c>
      <c r="B1015" s="3">
        <v>24.4</v>
      </c>
      <c r="C1015" s="22" t="s">
        <v>1752</v>
      </c>
      <c r="D1015" s="29">
        <v>3</v>
      </c>
    </row>
    <row r="1016" spans="1:4" customFormat="1" ht="14.25" customHeight="1">
      <c r="A1016" s="47" t="s">
        <v>1842</v>
      </c>
      <c r="B1016" s="3">
        <v>18</v>
      </c>
      <c r="C1016" s="22" t="s">
        <v>1760</v>
      </c>
      <c r="D1016" s="29">
        <v>3</v>
      </c>
    </row>
    <row r="1017" spans="1:4" customFormat="1" ht="14.25" customHeight="1">
      <c r="A1017" s="47" t="s">
        <v>1843</v>
      </c>
      <c r="B1017" s="3">
        <v>18</v>
      </c>
      <c r="C1017" s="22" t="s">
        <v>1762</v>
      </c>
      <c r="D1017" s="29">
        <v>3</v>
      </c>
    </row>
    <row r="1018" spans="1:4" customFormat="1" ht="14.25" customHeight="1">
      <c r="A1018" s="47" t="s">
        <v>1844</v>
      </c>
      <c r="B1018" s="3">
        <v>18</v>
      </c>
      <c r="C1018" s="48" t="s">
        <v>2327</v>
      </c>
      <c r="D1018" s="29">
        <v>100</v>
      </c>
    </row>
    <row r="1019" spans="1:4" customFormat="1" ht="14.25" customHeight="1">
      <c r="A1019" s="47" t="s">
        <v>1845</v>
      </c>
      <c r="B1019" s="3">
        <v>18</v>
      </c>
      <c r="C1019" s="22" t="s">
        <v>1764</v>
      </c>
      <c r="D1019" s="29">
        <v>3</v>
      </c>
    </row>
    <row r="1020" spans="1:4" customFormat="1" ht="14.25" customHeight="1">
      <c r="A1020" s="47" t="s">
        <v>1846</v>
      </c>
      <c r="B1020" s="3">
        <v>18</v>
      </c>
      <c r="C1020" s="22" t="s">
        <v>1848</v>
      </c>
      <c r="D1020" s="29">
        <v>100</v>
      </c>
    </row>
    <row r="1021" spans="1:4" customFormat="1" ht="14.25" customHeight="1">
      <c r="A1021" s="47" t="s">
        <v>1847</v>
      </c>
      <c r="B1021" s="3">
        <v>18</v>
      </c>
      <c r="C1021" s="22" t="s">
        <v>1763</v>
      </c>
      <c r="D1021" s="29">
        <v>3</v>
      </c>
    </row>
    <row r="1022" spans="1:4" customFormat="1" ht="14.25" customHeight="1">
      <c r="A1022" s="47" t="s">
        <v>1849</v>
      </c>
      <c r="B1022" s="3">
        <v>18</v>
      </c>
      <c r="C1022" s="22" t="s">
        <v>1761</v>
      </c>
      <c r="D1022" s="29">
        <v>3</v>
      </c>
    </row>
    <row r="1023" spans="1:4" customFormat="1" ht="14.25" customHeight="1">
      <c r="A1023" s="47" t="s">
        <v>1850</v>
      </c>
      <c r="B1023" s="3">
        <v>18</v>
      </c>
      <c r="C1023" s="22" t="s">
        <v>1851</v>
      </c>
      <c r="D1023" s="29">
        <v>100</v>
      </c>
    </row>
    <row r="1024" spans="1:4" customFormat="1" ht="14.25" customHeight="1">
      <c r="A1024" s="47" t="s">
        <v>1857</v>
      </c>
      <c r="B1024" s="3">
        <v>18</v>
      </c>
      <c r="C1024" s="22" t="s">
        <v>1852</v>
      </c>
      <c r="D1024" s="29">
        <v>100</v>
      </c>
    </row>
    <row r="1025" spans="1:16" customFormat="1" ht="14.25" customHeight="1">
      <c r="A1025" s="47" t="s">
        <v>1858</v>
      </c>
      <c r="B1025" s="3">
        <v>18</v>
      </c>
      <c r="C1025" s="22" t="s">
        <v>1853</v>
      </c>
      <c r="D1025" s="29">
        <v>100</v>
      </c>
    </row>
    <row r="1026" spans="1:16" customFormat="1" ht="14.25" customHeight="1">
      <c r="A1026" s="47" t="s">
        <v>1859</v>
      </c>
      <c r="B1026" s="3">
        <v>18</v>
      </c>
      <c r="C1026" s="22" t="s">
        <v>1854</v>
      </c>
      <c r="D1026" s="29">
        <v>100</v>
      </c>
    </row>
    <row r="1027" spans="1:16" customFormat="1" ht="14.25" customHeight="1">
      <c r="A1027" s="47" t="s">
        <v>1860</v>
      </c>
      <c r="B1027" s="3">
        <v>8</v>
      </c>
      <c r="C1027" s="22" t="s">
        <v>1759</v>
      </c>
      <c r="D1027" s="29">
        <v>5</v>
      </c>
    </row>
    <row r="1028" spans="1:16" customFormat="1" ht="14.25" customHeight="1">
      <c r="A1028" s="47" t="s">
        <v>1861</v>
      </c>
      <c r="B1028" s="3">
        <v>9.1999999999999993</v>
      </c>
      <c r="C1028" s="22" t="s">
        <v>1758</v>
      </c>
      <c r="D1028" s="29">
        <v>5</v>
      </c>
    </row>
    <row r="1029" spans="1:16" customFormat="1" ht="14.25" customHeight="1">
      <c r="A1029" s="47" t="s">
        <v>1862</v>
      </c>
      <c r="B1029" s="3">
        <v>9</v>
      </c>
      <c r="C1029" s="22" t="s">
        <v>1855</v>
      </c>
      <c r="D1029" s="29">
        <v>100</v>
      </c>
    </row>
    <row r="1030" spans="1:16" customFormat="1" ht="14.25" customHeight="1">
      <c r="A1030" s="47" t="s">
        <v>1863</v>
      </c>
      <c r="B1030" s="3">
        <v>12</v>
      </c>
      <c r="C1030" s="22" t="s">
        <v>1856</v>
      </c>
      <c r="D1030" s="29">
        <v>100</v>
      </c>
    </row>
    <row r="1031" spans="1:16" customFormat="1" ht="14.25" customHeight="1">
      <c r="A1031" s="47" t="s">
        <v>1864</v>
      </c>
      <c r="B1031" s="3">
        <v>55</v>
      </c>
      <c r="C1031" s="22" t="s">
        <v>1746</v>
      </c>
      <c r="D1031" s="29">
        <v>3</v>
      </c>
    </row>
    <row r="1032" spans="1:16" customFormat="1" ht="14.25" customHeight="1">
      <c r="A1032" s="16" t="s">
        <v>1249</v>
      </c>
      <c r="B1032" s="3">
        <v>40.5</v>
      </c>
      <c r="C1032" s="1" t="s">
        <v>172</v>
      </c>
      <c r="D1032" s="29">
        <v>3</v>
      </c>
      <c r="E1032" s="5"/>
      <c r="F1032" s="5"/>
      <c r="G1032" s="5"/>
      <c r="H1032" s="5"/>
      <c r="I1032" s="5"/>
      <c r="J1032" s="5"/>
      <c r="K1032" s="5"/>
      <c r="L1032" s="5"/>
      <c r="M1032" s="5"/>
      <c r="N1032" s="5"/>
      <c r="O1032" s="5"/>
      <c r="P1032" s="5"/>
    </row>
    <row r="1033" spans="1:16" customFormat="1" ht="14.25" customHeight="1">
      <c r="A1033" s="16" t="s">
        <v>1250</v>
      </c>
      <c r="B1033" s="3">
        <v>40.5</v>
      </c>
      <c r="C1033" s="1" t="s">
        <v>185</v>
      </c>
      <c r="D1033" s="29">
        <v>3</v>
      </c>
      <c r="E1033" s="5"/>
      <c r="F1033" s="5"/>
      <c r="G1033" s="5"/>
      <c r="H1033" s="5"/>
      <c r="I1033" s="5"/>
      <c r="J1033" s="5"/>
      <c r="K1033" s="5"/>
      <c r="L1033" s="5"/>
      <c r="M1033" s="5"/>
      <c r="N1033" s="5"/>
      <c r="O1033" s="5"/>
      <c r="P1033" s="5"/>
    </row>
    <row r="1034" spans="1:16" customFormat="1" ht="14.25" customHeight="1">
      <c r="A1034" s="16" t="s">
        <v>1251</v>
      </c>
      <c r="B1034" s="3">
        <v>40.5</v>
      </c>
      <c r="C1034" s="1" t="s">
        <v>2269</v>
      </c>
      <c r="D1034" s="29">
        <v>3</v>
      </c>
      <c r="E1034" s="5"/>
      <c r="F1034" s="5"/>
      <c r="G1034" s="5"/>
      <c r="H1034" s="5"/>
      <c r="I1034" s="5"/>
      <c r="J1034" s="5"/>
      <c r="K1034" s="5"/>
      <c r="L1034" s="5"/>
      <c r="M1034" s="5"/>
      <c r="N1034" s="5"/>
      <c r="O1034" s="5"/>
      <c r="P1034" s="5"/>
    </row>
    <row r="1035" spans="1:16" customFormat="1" ht="14.25" customHeight="1">
      <c r="A1035" s="16" t="s">
        <v>1252</v>
      </c>
      <c r="B1035" s="3">
        <v>40.5</v>
      </c>
      <c r="C1035" s="1" t="s">
        <v>2270</v>
      </c>
      <c r="D1035" s="29">
        <v>3</v>
      </c>
      <c r="E1035" s="5"/>
      <c r="F1035" s="5"/>
      <c r="G1035" s="5"/>
      <c r="H1035" s="5"/>
      <c r="I1035" s="5"/>
      <c r="J1035" s="5"/>
      <c r="K1035" s="5"/>
      <c r="L1035" s="5"/>
      <c r="M1035" s="5"/>
      <c r="N1035" s="5"/>
      <c r="O1035" s="5"/>
      <c r="P1035" s="5"/>
    </row>
    <row r="1036" spans="1:16" customFormat="1" ht="14.25" customHeight="1">
      <c r="A1036" s="16" t="s">
        <v>1253</v>
      </c>
      <c r="B1036" s="3">
        <v>40.5</v>
      </c>
      <c r="C1036" s="1" t="s">
        <v>2271</v>
      </c>
      <c r="D1036" s="29">
        <v>3</v>
      </c>
      <c r="E1036" s="5"/>
      <c r="F1036" s="5"/>
      <c r="G1036" s="5"/>
      <c r="H1036" s="5"/>
      <c r="I1036" s="5"/>
      <c r="J1036" s="5"/>
      <c r="K1036" s="5"/>
      <c r="L1036" s="5"/>
      <c r="M1036" s="5"/>
      <c r="N1036" s="5"/>
      <c r="O1036" s="5"/>
      <c r="P1036" s="5"/>
    </row>
    <row r="1037" spans="1:16" customFormat="1" ht="14.25" customHeight="1">
      <c r="A1037" s="16" t="s">
        <v>1254</v>
      </c>
      <c r="B1037" s="3">
        <v>40.5</v>
      </c>
      <c r="C1037" s="1" t="s">
        <v>2272</v>
      </c>
      <c r="D1037" s="29">
        <v>3</v>
      </c>
      <c r="E1037" s="5"/>
      <c r="F1037" s="5"/>
      <c r="G1037" s="5"/>
      <c r="H1037" s="5"/>
      <c r="I1037" s="5"/>
      <c r="J1037" s="5"/>
      <c r="K1037" s="5"/>
      <c r="L1037" s="5"/>
      <c r="M1037" s="5"/>
      <c r="N1037" s="5"/>
      <c r="O1037" s="5"/>
      <c r="P1037" s="5"/>
    </row>
    <row r="1038" spans="1:16" customFormat="1" ht="14.25" customHeight="1">
      <c r="A1038" s="16" t="s">
        <v>1255</v>
      </c>
      <c r="B1038" s="3">
        <v>40.5</v>
      </c>
      <c r="C1038" s="1" t="s">
        <v>2273</v>
      </c>
      <c r="D1038" s="29">
        <v>3</v>
      </c>
      <c r="E1038" s="5"/>
      <c r="F1038" s="5"/>
      <c r="G1038" s="5"/>
      <c r="H1038" s="5"/>
      <c r="I1038" s="5"/>
      <c r="J1038" s="5"/>
      <c r="K1038" s="5"/>
      <c r="L1038" s="5"/>
      <c r="M1038" s="5"/>
      <c r="N1038" s="5"/>
      <c r="O1038" s="5"/>
      <c r="P1038" s="5"/>
    </row>
    <row r="1039" spans="1:16" customFormat="1" ht="14.25" customHeight="1">
      <c r="A1039" s="16" t="s">
        <v>1256</v>
      </c>
      <c r="B1039" s="3">
        <f>15.6+30.7</f>
        <v>46.3</v>
      </c>
      <c r="C1039" s="1" t="s">
        <v>173</v>
      </c>
      <c r="D1039" s="29">
        <v>3</v>
      </c>
      <c r="E1039" s="5"/>
      <c r="F1039" s="5"/>
      <c r="G1039" s="5"/>
      <c r="H1039" s="5"/>
      <c r="I1039" s="5"/>
      <c r="J1039" s="5"/>
      <c r="K1039" s="5"/>
      <c r="L1039" s="5"/>
      <c r="M1039" s="5"/>
      <c r="N1039" s="5"/>
      <c r="O1039" s="5"/>
      <c r="P1039" s="5"/>
    </row>
    <row r="1040" spans="1:16" customFormat="1" ht="14.25" customHeight="1">
      <c r="A1040" s="16" t="s">
        <v>1257</v>
      </c>
      <c r="B1040" s="3">
        <f>15.6+30.7</f>
        <v>46.3</v>
      </c>
      <c r="C1040" s="1" t="s">
        <v>2274</v>
      </c>
      <c r="D1040" s="29">
        <v>3</v>
      </c>
      <c r="E1040" s="5"/>
      <c r="F1040" s="5"/>
      <c r="G1040" s="5"/>
      <c r="H1040" s="5"/>
      <c r="I1040" s="5"/>
      <c r="J1040" s="5"/>
      <c r="K1040" s="5"/>
      <c r="L1040" s="5"/>
      <c r="M1040" s="5"/>
      <c r="N1040" s="5"/>
      <c r="O1040" s="5"/>
      <c r="P1040" s="5"/>
    </row>
    <row r="1041" spans="1:16" customFormat="1" ht="14.25" customHeight="1">
      <c r="A1041" s="16" t="s">
        <v>1258</v>
      </c>
      <c r="B1041" s="3">
        <f>46-7</f>
        <v>39</v>
      </c>
      <c r="C1041" s="1" t="s">
        <v>2275</v>
      </c>
      <c r="D1041" s="29">
        <v>6</v>
      </c>
      <c r="E1041" s="5"/>
      <c r="F1041" s="5"/>
      <c r="G1041" s="5"/>
      <c r="H1041" s="5"/>
      <c r="I1041" s="5"/>
      <c r="J1041" s="5"/>
      <c r="K1041" s="5"/>
      <c r="L1041" s="5"/>
      <c r="M1041" s="5"/>
      <c r="N1041" s="5"/>
      <c r="O1041" s="5"/>
      <c r="P1041" s="5"/>
    </row>
    <row r="1042" spans="1:16" customFormat="1" ht="14.25" customHeight="1">
      <c r="A1042" s="16" t="s">
        <v>1259</v>
      </c>
      <c r="B1042" s="3">
        <f>53.2-7</f>
        <v>46.2</v>
      </c>
      <c r="C1042" s="1" t="s">
        <v>2276</v>
      </c>
      <c r="D1042" s="29">
        <v>3</v>
      </c>
      <c r="E1042" s="5"/>
      <c r="F1042" s="5"/>
      <c r="G1042" s="5"/>
      <c r="H1042" s="5"/>
      <c r="I1042" s="5"/>
      <c r="J1042" s="5"/>
      <c r="K1042" s="5"/>
      <c r="L1042" s="5"/>
      <c r="M1042" s="5"/>
      <c r="N1042" s="5"/>
      <c r="O1042" s="5"/>
      <c r="P1042" s="5"/>
    </row>
    <row r="1043" spans="1:16" customFormat="1" ht="14.25" customHeight="1">
      <c r="A1043" s="16" t="s">
        <v>1260</v>
      </c>
      <c r="B1043" s="3">
        <f>85.4-7</f>
        <v>78.400000000000006</v>
      </c>
      <c r="C1043" s="1" t="s">
        <v>2277</v>
      </c>
      <c r="D1043" s="29">
        <v>3</v>
      </c>
      <c r="E1043" s="5"/>
      <c r="F1043" s="5"/>
      <c r="G1043" s="5"/>
      <c r="H1043" s="5"/>
      <c r="I1043" s="5"/>
      <c r="J1043" s="5"/>
      <c r="K1043" s="5"/>
      <c r="L1043" s="5"/>
      <c r="M1043" s="5"/>
      <c r="N1043" s="5"/>
      <c r="O1043" s="5"/>
      <c r="P1043" s="5"/>
    </row>
    <row r="1044" spans="1:16" customFormat="1" ht="14.25" customHeight="1">
      <c r="A1044" s="16" t="s">
        <v>1261</v>
      </c>
      <c r="B1044" s="3">
        <f>85.4-7</f>
        <v>78.400000000000006</v>
      </c>
      <c r="C1044" s="1" t="s">
        <v>2278</v>
      </c>
      <c r="D1044" s="29">
        <v>3</v>
      </c>
      <c r="E1044" s="5"/>
      <c r="F1044" s="5"/>
      <c r="G1044" s="5"/>
      <c r="H1044" s="5"/>
      <c r="I1044" s="5"/>
      <c r="J1044" s="5"/>
      <c r="K1044" s="5"/>
      <c r="L1044" s="5"/>
      <c r="M1044" s="5"/>
      <c r="N1044" s="5"/>
      <c r="O1044" s="5"/>
      <c r="P1044" s="5"/>
    </row>
    <row r="1045" spans="1:16" customFormat="1" ht="14.25" customHeight="1">
      <c r="A1045" s="16" t="s">
        <v>1262</v>
      </c>
      <c r="B1045" s="3">
        <f>85.4-7</f>
        <v>78.400000000000006</v>
      </c>
      <c r="C1045" s="1" t="s">
        <v>2279</v>
      </c>
      <c r="D1045" s="29">
        <v>3</v>
      </c>
      <c r="E1045" s="5"/>
      <c r="F1045" s="5"/>
      <c r="G1045" s="5"/>
      <c r="H1045" s="5"/>
      <c r="I1045" s="5"/>
      <c r="J1045" s="5"/>
      <c r="K1045" s="5"/>
      <c r="L1045" s="5"/>
      <c r="M1045" s="5"/>
      <c r="N1045" s="5"/>
      <c r="O1045" s="5"/>
      <c r="P1045" s="4"/>
    </row>
    <row r="1046" spans="1:16" customFormat="1" ht="14.25" customHeight="1">
      <c r="A1046" s="16" t="s">
        <v>1263</v>
      </c>
      <c r="B1046" s="3">
        <f>39.5-7</f>
        <v>32.5</v>
      </c>
      <c r="C1046" s="1" t="s">
        <v>2280</v>
      </c>
      <c r="D1046" s="29">
        <v>3</v>
      </c>
      <c r="E1046" s="5"/>
      <c r="F1046" s="5"/>
      <c r="G1046" s="5"/>
      <c r="H1046" s="5"/>
      <c r="I1046" s="5"/>
      <c r="J1046" s="5"/>
      <c r="K1046" s="5"/>
      <c r="L1046" s="5"/>
      <c r="M1046" s="5"/>
      <c r="N1046" s="5"/>
      <c r="O1046" s="5"/>
      <c r="P1046" s="5"/>
    </row>
    <row r="1047" spans="1:16" customFormat="1" ht="14.25" customHeight="1">
      <c r="A1047" s="16" t="s">
        <v>1264</v>
      </c>
      <c r="B1047" s="3">
        <f>39.5-7</f>
        <v>32.5</v>
      </c>
      <c r="C1047" s="1" t="s">
        <v>2281</v>
      </c>
      <c r="D1047" s="29">
        <v>3</v>
      </c>
      <c r="E1047" s="5"/>
      <c r="F1047" s="5"/>
      <c r="G1047" s="5"/>
      <c r="H1047" s="5"/>
      <c r="I1047" s="5"/>
      <c r="J1047" s="5"/>
      <c r="K1047" s="5"/>
      <c r="L1047" s="5"/>
      <c r="M1047" s="5"/>
      <c r="N1047" s="5"/>
      <c r="O1047" s="5"/>
      <c r="P1047" s="5"/>
    </row>
    <row r="1048" spans="1:16" customFormat="1" ht="14.25" customHeight="1">
      <c r="A1048" s="16" t="s">
        <v>1265</v>
      </c>
      <c r="B1048" s="3">
        <f>39.5-7</f>
        <v>32.5</v>
      </c>
      <c r="C1048" s="1" t="s">
        <v>188</v>
      </c>
      <c r="D1048" s="29">
        <v>3</v>
      </c>
      <c r="E1048" s="5"/>
      <c r="F1048" s="5"/>
      <c r="G1048" s="5"/>
      <c r="H1048" s="5"/>
      <c r="I1048" s="5"/>
      <c r="J1048" s="5"/>
      <c r="K1048" s="5"/>
      <c r="L1048" s="5"/>
      <c r="M1048" s="5"/>
      <c r="N1048" s="5"/>
      <c r="O1048" s="5"/>
      <c r="P1048" s="5"/>
    </row>
    <row r="1049" spans="1:16" customFormat="1" ht="14.25" customHeight="1">
      <c r="A1049" s="16" t="s">
        <v>1266</v>
      </c>
      <c r="B1049" s="3">
        <v>25.5</v>
      </c>
      <c r="C1049" s="1" t="s">
        <v>1331</v>
      </c>
      <c r="D1049" s="29">
        <v>6</v>
      </c>
      <c r="E1049" s="5"/>
      <c r="F1049" s="5"/>
      <c r="G1049" s="5"/>
      <c r="H1049" s="5"/>
      <c r="I1049" s="5"/>
      <c r="J1049" s="5"/>
      <c r="K1049" s="5"/>
      <c r="L1049" s="5"/>
      <c r="M1049" s="5"/>
      <c r="N1049" s="5"/>
      <c r="O1049" s="5"/>
      <c r="P1049" s="5"/>
    </row>
    <row r="1050" spans="1:16" customFormat="1" ht="14.25" customHeight="1">
      <c r="A1050" s="16" t="s">
        <v>1267</v>
      </c>
      <c r="B1050" s="3">
        <v>24.5</v>
      </c>
      <c r="C1050" s="1" t="s">
        <v>174</v>
      </c>
      <c r="D1050" s="29">
        <v>3</v>
      </c>
      <c r="E1050" s="5"/>
      <c r="F1050" s="5"/>
      <c r="G1050" s="5"/>
      <c r="H1050" s="5"/>
      <c r="I1050" s="5"/>
      <c r="J1050" s="5"/>
      <c r="K1050" s="5"/>
      <c r="L1050" s="5"/>
      <c r="M1050" s="5"/>
      <c r="N1050" s="5"/>
      <c r="O1050" s="5"/>
      <c r="P1050" s="5"/>
    </row>
    <row r="1051" spans="1:16" customFormat="1" ht="14.25" customHeight="1">
      <c r="A1051" s="16" t="s">
        <v>1268</v>
      </c>
      <c r="B1051" s="3">
        <v>24.5</v>
      </c>
      <c r="C1051" s="1" t="s">
        <v>2282</v>
      </c>
      <c r="D1051" s="29">
        <v>3</v>
      </c>
      <c r="E1051" s="5"/>
      <c r="F1051" s="5"/>
      <c r="G1051" s="5"/>
      <c r="H1051" s="5"/>
      <c r="I1051" s="5"/>
      <c r="J1051" s="5"/>
      <c r="K1051" s="5"/>
      <c r="L1051" s="5"/>
      <c r="M1051" s="5"/>
      <c r="N1051" s="5"/>
      <c r="O1051" s="5"/>
      <c r="P1051" s="5"/>
    </row>
    <row r="1052" spans="1:16" customFormat="1" ht="14.25" customHeight="1">
      <c r="A1052" s="16" t="s">
        <v>1269</v>
      </c>
      <c r="B1052" s="3">
        <v>24.5</v>
      </c>
      <c r="C1052" s="1" t="s">
        <v>189</v>
      </c>
      <c r="D1052" s="29">
        <v>3</v>
      </c>
      <c r="E1052" s="5"/>
      <c r="F1052" s="5"/>
      <c r="G1052" s="5"/>
      <c r="H1052" s="5"/>
      <c r="I1052" s="5"/>
      <c r="J1052" s="5"/>
      <c r="K1052" s="5"/>
      <c r="L1052" s="5"/>
      <c r="M1052" s="5"/>
      <c r="N1052" s="5"/>
      <c r="O1052" s="5"/>
      <c r="P1052" s="5"/>
    </row>
    <row r="1053" spans="1:16" customFormat="1" ht="14.25" customHeight="1">
      <c r="A1053" s="16" t="s">
        <v>1270</v>
      </c>
      <c r="B1053" s="3">
        <v>28</v>
      </c>
      <c r="C1053" s="1" t="s">
        <v>186</v>
      </c>
      <c r="D1053" s="29">
        <v>3</v>
      </c>
      <c r="E1053" s="5"/>
      <c r="F1053" s="5"/>
      <c r="G1053" s="5"/>
      <c r="H1053" s="5"/>
      <c r="I1053" s="5"/>
      <c r="J1053" s="5"/>
      <c r="K1053" s="5"/>
      <c r="L1053" s="5"/>
      <c r="M1053" s="5"/>
      <c r="N1053" s="5"/>
      <c r="O1053" s="5"/>
      <c r="P1053" s="5"/>
    </row>
    <row r="1054" spans="1:16" customFormat="1" ht="14.25" customHeight="1">
      <c r="A1054" s="16" t="s">
        <v>1271</v>
      </c>
      <c r="B1054" s="3">
        <v>28</v>
      </c>
      <c r="C1054" s="1" t="s">
        <v>2283</v>
      </c>
      <c r="D1054" s="29">
        <v>3</v>
      </c>
      <c r="E1054" s="5"/>
      <c r="F1054" s="5"/>
      <c r="G1054" s="5"/>
      <c r="H1054" s="5"/>
      <c r="I1054" s="5"/>
      <c r="J1054" s="5"/>
      <c r="K1054" s="5"/>
      <c r="L1054" s="5"/>
      <c r="M1054" s="5"/>
      <c r="N1054" s="5"/>
      <c r="O1054" s="5"/>
      <c r="P1054" s="5"/>
    </row>
    <row r="1055" spans="1:16" customFormat="1" ht="14.25" customHeight="1">
      <c r="A1055" s="16" t="s">
        <v>1272</v>
      </c>
      <c r="B1055" s="3">
        <v>28</v>
      </c>
      <c r="C1055" s="1" t="s">
        <v>187</v>
      </c>
      <c r="D1055" s="29">
        <v>3</v>
      </c>
      <c r="E1055" s="5"/>
      <c r="F1055" s="5"/>
      <c r="G1055" s="5"/>
      <c r="H1055" s="5"/>
      <c r="I1055" s="5"/>
      <c r="J1055" s="5"/>
      <c r="K1055" s="5"/>
      <c r="L1055" s="5"/>
      <c r="M1055" s="5"/>
      <c r="N1055" s="5"/>
      <c r="O1055" s="5"/>
      <c r="P1055" s="5"/>
    </row>
    <row r="1056" spans="1:16" customFormat="1" ht="14.25" customHeight="1">
      <c r="A1056" s="16" t="s">
        <v>1486</v>
      </c>
      <c r="B1056" s="3">
        <v>16.5</v>
      </c>
      <c r="C1056" s="31" t="s">
        <v>2335</v>
      </c>
      <c r="D1056" s="29">
        <v>5</v>
      </c>
      <c r="E1056" s="5"/>
      <c r="F1056" s="5"/>
      <c r="G1056" s="5"/>
      <c r="H1056" s="5"/>
      <c r="I1056" s="5"/>
      <c r="J1056" s="5"/>
      <c r="K1056" s="5"/>
      <c r="L1056" s="5"/>
      <c r="M1056" s="5"/>
      <c r="N1056" s="5"/>
      <c r="O1056" s="5"/>
      <c r="P1056" s="5"/>
    </row>
    <row r="1057" spans="1:16" customFormat="1" ht="14.25" customHeight="1">
      <c r="A1057" s="16" t="s">
        <v>1487</v>
      </c>
      <c r="B1057" s="3">
        <v>9.1999999999999993</v>
      </c>
      <c r="C1057" s="31" t="s">
        <v>2355</v>
      </c>
      <c r="D1057" s="29">
        <v>5</v>
      </c>
      <c r="E1057" s="5"/>
      <c r="F1057" s="5"/>
      <c r="G1057" s="5"/>
      <c r="H1057" s="5"/>
      <c r="I1057" s="5"/>
      <c r="J1057" s="5"/>
      <c r="K1057" s="5"/>
      <c r="L1057" s="5"/>
      <c r="M1057" s="5"/>
      <c r="N1057" s="5"/>
      <c r="O1057" s="5"/>
      <c r="P1057" s="5"/>
    </row>
    <row r="1058" spans="1:16" customFormat="1" ht="14.25" customHeight="1">
      <c r="A1058" s="39" t="s">
        <v>1690</v>
      </c>
      <c r="B1058" s="3">
        <v>22.2</v>
      </c>
      <c r="C1058" s="31" t="s">
        <v>2334</v>
      </c>
      <c r="D1058" s="29">
        <v>5</v>
      </c>
      <c r="E1058" s="5"/>
      <c r="F1058" s="5"/>
      <c r="G1058" s="5"/>
      <c r="H1058" s="5"/>
      <c r="I1058" s="5"/>
      <c r="J1058" s="5"/>
      <c r="K1058" s="5"/>
      <c r="L1058" s="5"/>
      <c r="M1058" s="5"/>
      <c r="N1058" s="5"/>
      <c r="O1058" s="5"/>
      <c r="P1058" s="5"/>
    </row>
    <row r="1059" spans="1:16" customFormat="1" ht="14.25" customHeight="1">
      <c r="A1059" s="39" t="s">
        <v>1693</v>
      </c>
      <c r="B1059" s="3">
        <v>31.5</v>
      </c>
      <c r="C1059" s="31" t="s">
        <v>2333</v>
      </c>
      <c r="D1059" s="29">
        <v>5</v>
      </c>
      <c r="E1059" s="5"/>
      <c r="F1059" s="5"/>
      <c r="G1059" s="5"/>
      <c r="H1059" s="5"/>
      <c r="I1059" s="5"/>
      <c r="J1059" s="5"/>
      <c r="K1059" s="5"/>
      <c r="L1059" s="5"/>
      <c r="M1059" s="5"/>
      <c r="N1059" s="5"/>
      <c r="O1059" s="5"/>
      <c r="P1059" s="4"/>
    </row>
    <row r="1060" spans="1:16" customFormat="1" ht="14.25" customHeight="1">
      <c r="A1060" s="39" t="s">
        <v>1490</v>
      </c>
      <c r="B1060" s="3">
        <v>31.5</v>
      </c>
      <c r="C1060" s="31" t="s">
        <v>2332</v>
      </c>
      <c r="D1060" s="29">
        <v>3</v>
      </c>
      <c r="E1060" s="5"/>
      <c r="F1060" s="5"/>
      <c r="G1060" s="5"/>
      <c r="H1060" s="5"/>
      <c r="I1060" s="5"/>
      <c r="J1060" s="5"/>
      <c r="K1060" s="5"/>
      <c r="L1060" s="5"/>
      <c r="M1060" s="5"/>
      <c r="N1060" s="5"/>
      <c r="O1060" s="5"/>
      <c r="P1060" s="5"/>
    </row>
    <row r="1061" spans="1:16" customFormat="1" ht="14.25" customHeight="1">
      <c r="A1061" s="39" t="s">
        <v>1491</v>
      </c>
      <c r="B1061" s="3">
        <v>31.5</v>
      </c>
      <c r="C1061" s="31" t="s">
        <v>2328</v>
      </c>
      <c r="D1061" s="29">
        <v>3</v>
      </c>
      <c r="E1061" s="5"/>
      <c r="F1061" s="5"/>
      <c r="G1061" s="5"/>
      <c r="H1061" s="5"/>
      <c r="I1061" s="5"/>
      <c r="J1061" s="5"/>
      <c r="K1061" s="5"/>
      <c r="L1061" s="5"/>
      <c r="M1061" s="5"/>
      <c r="N1061" s="5"/>
      <c r="O1061" s="5"/>
      <c r="P1061" s="5"/>
    </row>
    <row r="1062" spans="1:16" customFormat="1" ht="14.25" customHeight="1">
      <c r="A1062" s="39" t="s">
        <v>1492</v>
      </c>
      <c r="B1062" s="3">
        <v>31.5</v>
      </c>
      <c r="C1062" s="31" t="s">
        <v>2329</v>
      </c>
      <c r="D1062" s="29">
        <v>2</v>
      </c>
      <c r="E1062" s="5"/>
      <c r="F1062" s="5"/>
      <c r="G1062" s="5"/>
      <c r="H1062" s="5"/>
      <c r="I1062" s="5"/>
      <c r="J1062" s="5"/>
      <c r="K1062" s="5"/>
      <c r="L1062" s="5"/>
      <c r="M1062" s="5"/>
      <c r="N1062" s="5"/>
      <c r="O1062" s="5"/>
      <c r="P1062" s="5"/>
    </row>
    <row r="1063" spans="1:16" customFormat="1" ht="14.25" customHeight="1">
      <c r="A1063" s="39" t="s">
        <v>1493</v>
      </c>
      <c r="B1063" s="3">
        <v>31.5</v>
      </c>
      <c r="C1063" s="31" t="s">
        <v>2330</v>
      </c>
      <c r="D1063" s="29">
        <v>1</v>
      </c>
      <c r="E1063" s="5"/>
      <c r="F1063" s="5"/>
      <c r="G1063" s="5"/>
      <c r="H1063" s="5"/>
      <c r="I1063" s="5"/>
      <c r="J1063" s="5"/>
      <c r="K1063" s="5"/>
      <c r="L1063" s="5"/>
      <c r="M1063" s="5"/>
      <c r="N1063" s="5"/>
      <c r="O1063" s="5"/>
      <c r="P1063" s="5"/>
    </row>
    <row r="1064" spans="1:16" customFormat="1" ht="14.25" customHeight="1">
      <c r="A1064" s="39" t="s">
        <v>1694</v>
      </c>
      <c r="B1064" s="3">
        <v>31.5</v>
      </c>
      <c r="C1064" s="31" t="s">
        <v>2331</v>
      </c>
      <c r="D1064" s="29">
        <v>1</v>
      </c>
      <c r="E1064" s="5"/>
      <c r="F1064" s="5"/>
      <c r="G1064" s="5"/>
      <c r="H1064" s="5"/>
      <c r="I1064" s="5"/>
      <c r="J1064" s="5"/>
      <c r="K1064" s="5"/>
      <c r="L1064" s="5"/>
      <c r="M1064" s="5"/>
      <c r="N1064" s="5"/>
      <c r="O1064" s="5"/>
      <c r="P1064" s="5"/>
    </row>
    <row r="1065" spans="1:16" customFormat="1" ht="14.25" customHeight="1">
      <c r="A1065" s="16" t="s">
        <v>2040</v>
      </c>
      <c r="B1065" s="3">
        <f>140.8-35.4</f>
        <v>105.4</v>
      </c>
      <c r="C1065" s="1" t="s">
        <v>6</v>
      </c>
      <c r="D1065" s="29">
        <v>30</v>
      </c>
      <c r="E1065" s="5"/>
      <c r="F1065" s="5"/>
      <c r="G1065" s="5"/>
      <c r="H1065" s="5"/>
      <c r="I1065" s="5"/>
      <c r="J1065" s="5"/>
      <c r="K1065" s="5"/>
      <c r="L1065" s="5"/>
      <c r="M1065" s="5"/>
      <c r="N1065" s="5"/>
      <c r="O1065" s="5"/>
      <c r="P1065" s="5"/>
    </row>
    <row r="1066" spans="1:16" customFormat="1" ht="14.25" customHeight="1">
      <c r="A1066" s="16" t="s">
        <v>1100</v>
      </c>
      <c r="B1066" s="3">
        <v>29.1</v>
      </c>
      <c r="C1066" s="1" t="s">
        <v>71</v>
      </c>
      <c r="D1066" s="29">
        <v>30</v>
      </c>
      <c r="E1066" s="5"/>
      <c r="F1066" s="5"/>
      <c r="G1066" s="5"/>
      <c r="H1066" s="5"/>
      <c r="I1066" s="5"/>
      <c r="J1066" s="5"/>
      <c r="K1066" s="5"/>
      <c r="L1066" s="5"/>
      <c r="M1066" s="5"/>
      <c r="N1066" s="5"/>
      <c r="O1066" s="5"/>
      <c r="P1066" s="5"/>
    </row>
    <row r="1067" spans="1:16" customFormat="1" ht="14.25" customHeight="1">
      <c r="A1067" s="16" t="s">
        <v>1273</v>
      </c>
      <c r="B1067" s="3">
        <v>17</v>
      </c>
      <c r="C1067" s="1" t="s">
        <v>512</v>
      </c>
      <c r="D1067" s="29">
        <v>5</v>
      </c>
      <c r="E1067" s="5"/>
      <c r="F1067" s="5"/>
      <c r="G1067" s="5"/>
      <c r="H1067" s="5"/>
      <c r="I1067" s="5"/>
      <c r="J1067" s="5"/>
      <c r="K1067" s="5"/>
      <c r="L1067" s="5"/>
      <c r="M1067" s="5"/>
      <c r="N1067" s="5"/>
      <c r="O1067" s="5"/>
      <c r="P1067" s="5"/>
    </row>
    <row r="1068" spans="1:16" customFormat="1" ht="14.25" customHeight="1">
      <c r="A1068" s="16" t="s">
        <v>1274</v>
      </c>
      <c r="B1068" s="3">
        <v>17</v>
      </c>
      <c r="C1068" s="1" t="s">
        <v>513</v>
      </c>
      <c r="D1068" s="29">
        <v>3</v>
      </c>
      <c r="E1068" s="5"/>
      <c r="F1068" s="5"/>
      <c r="G1068" s="5"/>
      <c r="H1068" s="5"/>
      <c r="I1068" s="5"/>
      <c r="J1068" s="5"/>
      <c r="K1068" s="5"/>
      <c r="L1068" s="5"/>
      <c r="M1068" s="5"/>
      <c r="N1068" s="5"/>
      <c r="O1068" s="5"/>
      <c r="P1068" s="5"/>
    </row>
    <row r="1069" spans="1:16" customFormat="1" ht="14.25" customHeight="1">
      <c r="A1069" s="16" t="s">
        <v>1275</v>
      </c>
      <c r="B1069" s="3">
        <v>17</v>
      </c>
      <c r="C1069" s="1" t="s">
        <v>514</v>
      </c>
      <c r="D1069" s="29">
        <v>3</v>
      </c>
      <c r="E1069" s="5"/>
      <c r="F1069" s="5"/>
      <c r="G1069" s="5"/>
      <c r="H1069" s="5"/>
      <c r="I1069" s="5"/>
      <c r="J1069" s="5"/>
      <c r="K1069" s="5"/>
      <c r="L1069" s="5"/>
      <c r="M1069" s="5"/>
      <c r="N1069" s="5"/>
      <c r="O1069" s="5"/>
      <c r="P1069" s="5"/>
    </row>
    <row r="1070" spans="1:16" customFormat="1" ht="14.25" customHeight="1">
      <c r="A1070" s="16" t="s">
        <v>1302</v>
      </c>
      <c r="B1070" s="3">
        <v>17</v>
      </c>
      <c r="C1070" s="1" t="s">
        <v>515</v>
      </c>
      <c r="D1070" s="29">
        <v>3</v>
      </c>
      <c r="E1070" s="5"/>
      <c r="F1070" s="5"/>
      <c r="G1070" s="5"/>
      <c r="H1070" s="5"/>
      <c r="I1070" s="5"/>
      <c r="J1070" s="5"/>
      <c r="K1070" s="5"/>
      <c r="L1070" s="5"/>
      <c r="M1070" s="5"/>
      <c r="N1070" s="5"/>
      <c r="O1070" s="5"/>
      <c r="P1070" s="4"/>
    </row>
    <row r="1071" spans="1:16" customFormat="1" ht="14.25" customHeight="1">
      <c r="A1071" s="16" t="s">
        <v>1276</v>
      </c>
      <c r="B1071" s="3">
        <v>17</v>
      </c>
      <c r="C1071" s="1" t="s">
        <v>516</v>
      </c>
      <c r="D1071" s="29">
        <v>3</v>
      </c>
      <c r="E1071" s="5"/>
      <c r="F1071" s="5"/>
      <c r="G1071" s="5"/>
      <c r="H1071" s="5"/>
      <c r="I1071" s="5"/>
      <c r="J1071" s="5"/>
      <c r="K1071" s="5"/>
      <c r="L1071" s="5"/>
      <c r="M1071" s="5"/>
      <c r="N1071" s="5"/>
      <c r="O1071" s="5"/>
      <c r="P1071" s="5"/>
    </row>
    <row r="1072" spans="1:16" customFormat="1" ht="14.25" customHeight="1">
      <c r="A1072" s="16" t="s">
        <v>1277</v>
      </c>
      <c r="B1072" s="3">
        <v>32</v>
      </c>
      <c r="C1072" s="1" t="s">
        <v>517</v>
      </c>
      <c r="D1072" s="29">
        <v>3</v>
      </c>
      <c r="E1072" s="5"/>
      <c r="F1072" s="5"/>
      <c r="G1072" s="5"/>
      <c r="H1072" s="5"/>
      <c r="I1072" s="5"/>
      <c r="J1072" s="5"/>
      <c r="K1072" s="5"/>
      <c r="L1072" s="5"/>
      <c r="M1072" s="5"/>
      <c r="N1072" s="5"/>
      <c r="O1072" s="5"/>
      <c r="P1072" s="5"/>
    </row>
    <row r="1073" spans="1:16" customFormat="1" ht="14.25" customHeight="1">
      <c r="A1073" s="16" t="s">
        <v>1278</v>
      </c>
      <c r="B1073" s="3">
        <v>32</v>
      </c>
      <c r="C1073" s="1" t="s">
        <v>518</v>
      </c>
      <c r="D1073" s="29">
        <v>3</v>
      </c>
      <c r="E1073" s="5"/>
      <c r="F1073" s="5"/>
      <c r="G1073" s="5"/>
      <c r="H1073" s="5"/>
      <c r="I1073" s="5"/>
      <c r="J1073" s="5"/>
      <c r="K1073" s="5"/>
      <c r="L1073" s="5"/>
      <c r="M1073" s="5"/>
      <c r="N1073" s="5"/>
      <c r="O1073" s="5"/>
      <c r="P1073" s="5"/>
    </row>
    <row r="1074" spans="1:16" customFormat="1" ht="14.25" customHeight="1">
      <c r="A1074" s="16" t="s">
        <v>1279</v>
      </c>
      <c r="B1074" s="3">
        <v>32</v>
      </c>
      <c r="C1074" s="1" t="s">
        <v>519</v>
      </c>
      <c r="D1074" s="29">
        <v>3</v>
      </c>
      <c r="E1074" s="5"/>
      <c r="F1074" s="5"/>
      <c r="G1074" s="5"/>
      <c r="H1074" s="5"/>
      <c r="I1074" s="5"/>
      <c r="J1074" s="5"/>
      <c r="K1074" s="5"/>
      <c r="L1074" s="5"/>
      <c r="M1074" s="5"/>
      <c r="N1074" s="5"/>
      <c r="O1074" s="5"/>
      <c r="P1074" s="5"/>
    </row>
    <row r="1075" spans="1:16" customFormat="1" ht="14.25" customHeight="1">
      <c r="A1075" s="16" t="s">
        <v>1280</v>
      </c>
      <c r="B1075" s="3">
        <v>32</v>
      </c>
      <c r="C1075" s="1" t="s">
        <v>520</v>
      </c>
      <c r="D1075" s="29">
        <v>3</v>
      </c>
      <c r="E1075" s="5"/>
      <c r="F1075" s="5"/>
      <c r="G1075" s="5"/>
      <c r="H1075" s="5"/>
      <c r="I1075" s="5"/>
      <c r="J1075" s="5"/>
      <c r="K1075" s="5"/>
      <c r="L1075" s="5"/>
      <c r="M1075" s="5"/>
      <c r="N1075" s="5"/>
      <c r="O1075" s="5"/>
      <c r="P1075" s="5"/>
    </row>
    <row r="1076" spans="1:16" customFormat="1" ht="14.25" customHeight="1">
      <c r="A1076" s="16" t="s">
        <v>1281</v>
      </c>
      <c r="B1076" s="3">
        <v>30</v>
      </c>
      <c r="C1076" s="1" t="s">
        <v>522</v>
      </c>
      <c r="D1076" s="29">
        <v>5</v>
      </c>
      <c r="E1076" s="5"/>
      <c r="F1076" s="5"/>
      <c r="G1076" s="5"/>
      <c r="H1076" s="5"/>
      <c r="I1076" s="5"/>
      <c r="J1076" s="5"/>
      <c r="K1076" s="5"/>
      <c r="L1076" s="5"/>
      <c r="M1076" s="5"/>
      <c r="N1076" s="5"/>
      <c r="O1076" s="5"/>
      <c r="P1076" s="4"/>
    </row>
    <row r="1077" spans="1:16" customFormat="1" ht="14.25" customHeight="1">
      <c r="A1077" s="16" t="s">
        <v>1301</v>
      </c>
      <c r="B1077" s="3">
        <v>24.4</v>
      </c>
      <c r="C1077" s="1" t="s">
        <v>521</v>
      </c>
      <c r="D1077" s="29">
        <v>20</v>
      </c>
      <c r="E1077" s="5"/>
      <c r="F1077" s="5"/>
      <c r="G1077" s="5"/>
      <c r="H1077" s="5"/>
      <c r="I1077" s="5"/>
      <c r="J1077" s="5"/>
      <c r="K1077" s="5"/>
      <c r="L1077" s="5"/>
      <c r="M1077" s="5"/>
      <c r="N1077" s="5"/>
      <c r="O1077" s="5"/>
      <c r="P1077" s="5"/>
    </row>
    <row r="1078" spans="1:16" customFormat="1" ht="14.25" customHeight="1">
      <c r="A1078" s="16" t="s">
        <v>1282</v>
      </c>
      <c r="B1078" s="3">
        <v>26</v>
      </c>
      <c r="C1078" s="1" t="s">
        <v>523</v>
      </c>
      <c r="D1078" s="29">
        <v>10</v>
      </c>
      <c r="E1078" s="5"/>
      <c r="F1078" s="5"/>
      <c r="G1078" s="5"/>
      <c r="H1078" s="5"/>
      <c r="I1078" s="5"/>
      <c r="J1078" s="5"/>
      <c r="K1078" s="5"/>
      <c r="L1078" s="5"/>
      <c r="M1078" s="5"/>
      <c r="N1078" s="5"/>
      <c r="O1078" s="5"/>
      <c r="P1078" s="5"/>
    </row>
    <row r="1079" spans="1:16" customFormat="1" ht="14.25" customHeight="1">
      <c r="A1079" s="16" t="s">
        <v>1283</v>
      </c>
      <c r="B1079" s="3">
        <v>26.9</v>
      </c>
      <c r="C1079" s="1" t="s">
        <v>524</v>
      </c>
      <c r="D1079" s="29">
        <v>10</v>
      </c>
      <c r="E1079" s="5"/>
      <c r="F1079" s="5"/>
      <c r="G1079" s="5"/>
      <c r="H1079" s="5"/>
      <c r="I1079" s="5"/>
      <c r="J1079" s="5"/>
      <c r="K1079" s="5"/>
      <c r="L1079" s="5"/>
      <c r="M1079" s="5"/>
      <c r="N1079" s="5"/>
      <c r="O1079" s="5"/>
      <c r="P1079" s="5"/>
    </row>
    <row r="1080" spans="1:16" customFormat="1" ht="14.25" customHeight="1">
      <c r="A1080" s="16" t="s">
        <v>1284</v>
      </c>
      <c r="B1080" s="3">
        <v>25.2</v>
      </c>
      <c r="C1080" s="1" t="s">
        <v>525</v>
      </c>
      <c r="D1080" s="29">
        <v>10</v>
      </c>
      <c r="E1080" s="5"/>
      <c r="F1080" s="5"/>
      <c r="G1080" s="5"/>
      <c r="H1080" s="5"/>
      <c r="I1080" s="5"/>
      <c r="J1080" s="5"/>
      <c r="K1080" s="5"/>
      <c r="L1080" s="5"/>
      <c r="M1080" s="5"/>
      <c r="N1080" s="5"/>
      <c r="O1080" s="5"/>
      <c r="P1080" s="5"/>
    </row>
    <row r="1081" spans="1:16" customFormat="1" ht="14.25" customHeight="1">
      <c r="A1081" s="16" t="s">
        <v>1285</v>
      </c>
      <c r="B1081" s="3">
        <v>19.3</v>
      </c>
      <c r="C1081" s="1" t="s">
        <v>526</v>
      </c>
      <c r="D1081" s="29">
        <v>5</v>
      </c>
      <c r="E1081" s="5"/>
      <c r="F1081" s="5"/>
      <c r="G1081" s="5"/>
      <c r="H1081" s="5"/>
      <c r="I1081" s="5"/>
      <c r="J1081" s="5"/>
      <c r="K1081" s="5"/>
      <c r="L1081" s="5"/>
      <c r="M1081" s="5"/>
      <c r="N1081" s="5"/>
      <c r="O1081" s="5"/>
      <c r="P1081" s="4"/>
    </row>
    <row r="1082" spans="1:16" customFormat="1" ht="14.25" customHeight="1">
      <c r="A1082" s="16" t="s">
        <v>1286</v>
      </c>
      <c r="B1082" s="3">
        <v>20</v>
      </c>
      <c r="C1082" s="1" t="s">
        <v>527</v>
      </c>
      <c r="D1082" s="29">
        <v>5</v>
      </c>
      <c r="E1082" s="5"/>
      <c r="F1082" s="5"/>
      <c r="G1082" s="5"/>
      <c r="H1082" s="5"/>
      <c r="I1082" s="5"/>
      <c r="J1082" s="5"/>
      <c r="K1082" s="5"/>
      <c r="L1082" s="5"/>
      <c r="M1082" s="5"/>
      <c r="N1082" s="5"/>
      <c r="O1082" s="5"/>
      <c r="P1082" s="5"/>
    </row>
    <row r="1083" spans="1:16" customFormat="1" ht="14.25" customHeight="1">
      <c r="A1083" s="16" t="s">
        <v>1287</v>
      </c>
      <c r="B1083" s="3">
        <v>57</v>
      </c>
      <c r="C1083" s="1" t="s">
        <v>528</v>
      </c>
      <c r="D1083" s="29">
        <v>20</v>
      </c>
      <c r="E1083" s="5"/>
      <c r="F1083" s="5"/>
      <c r="G1083" s="5"/>
      <c r="H1083" s="5"/>
      <c r="I1083" s="5"/>
      <c r="J1083" s="5"/>
      <c r="K1083" s="5"/>
      <c r="L1083" s="5"/>
      <c r="M1083" s="5"/>
      <c r="N1083" s="5"/>
      <c r="O1083" s="5"/>
      <c r="P1083" s="4"/>
    </row>
    <row r="1084" spans="1:16" customFormat="1" ht="14.25" customHeight="1">
      <c r="A1084" s="16" t="s">
        <v>1488</v>
      </c>
      <c r="B1084" s="3">
        <v>12.5</v>
      </c>
      <c r="C1084" s="31" t="s">
        <v>2336</v>
      </c>
      <c r="D1084" s="29">
        <v>5</v>
      </c>
      <c r="E1084" s="5"/>
      <c r="F1084" s="5"/>
      <c r="G1084" s="5"/>
      <c r="H1084" s="5"/>
      <c r="I1084" s="5"/>
      <c r="J1084" s="5"/>
      <c r="K1084" s="5"/>
      <c r="L1084" s="5"/>
      <c r="M1084" s="5"/>
      <c r="N1084" s="5"/>
      <c r="O1084" s="5"/>
      <c r="P1084" s="5"/>
    </row>
    <row r="1085" spans="1:16" customFormat="1" ht="14.25" customHeight="1">
      <c r="A1085" s="16" t="s">
        <v>1489</v>
      </c>
      <c r="B1085" s="3">
        <v>9.8000000000000007</v>
      </c>
      <c r="C1085" s="31" t="s">
        <v>2337</v>
      </c>
      <c r="D1085" s="29">
        <v>5</v>
      </c>
      <c r="E1085" s="5"/>
      <c r="F1085" s="5"/>
      <c r="G1085" s="5"/>
      <c r="H1085" s="5"/>
      <c r="I1085" s="5"/>
      <c r="J1085" s="5"/>
      <c r="K1085" s="5"/>
      <c r="L1085" s="5"/>
      <c r="M1085" s="5"/>
      <c r="N1085" s="5"/>
      <c r="O1085" s="5"/>
      <c r="P1085" s="5"/>
    </row>
    <row r="1086" spans="1:16" customFormat="1" ht="14.25" customHeight="1">
      <c r="A1086" s="16" t="s">
        <v>1484</v>
      </c>
      <c r="B1086" s="3">
        <v>18.600000000000001</v>
      </c>
      <c r="C1086" s="31" t="s">
        <v>2338</v>
      </c>
      <c r="D1086" s="29">
        <v>3</v>
      </c>
      <c r="E1086" s="5"/>
      <c r="F1086" s="5"/>
      <c r="G1086" s="5"/>
      <c r="H1086" s="5"/>
      <c r="I1086" s="5"/>
      <c r="J1086" s="5"/>
      <c r="K1086" s="5"/>
      <c r="L1086" s="5"/>
      <c r="M1086" s="5"/>
      <c r="N1086" s="5"/>
      <c r="O1086" s="5"/>
      <c r="P1086" s="5"/>
    </row>
    <row r="1087" spans="1:16" customFormat="1" ht="14.25" customHeight="1">
      <c r="A1087" s="16" t="s">
        <v>1689</v>
      </c>
      <c r="B1087" s="3">
        <v>18.600000000000001</v>
      </c>
      <c r="C1087" s="31" t="s">
        <v>2339</v>
      </c>
      <c r="D1087" s="29">
        <v>3</v>
      </c>
      <c r="E1087" s="5"/>
      <c r="F1087" s="5"/>
      <c r="G1087" s="5"/>
      <c r="H1087" s="5"/>
      <c r="I1087" s="5"/>
      <c r="J1087" s="5"/>
      <c r="K1087" s="5"/>
      <c r="L1087" s="5"/>
      <c r="M1087" s="5"/>
      <c r="N1087" s="5"/>
      <c r="O1087" s="5"/>
      <c r="P1087" s="5"/>
    </row>
    <row r="1088" spans="1:16" customFormat="1" ht="14.25" customHeight="1">
      <c r="A1088" s="16" t="s">
        <v>1080</v>
      </c>
      <c r="B1088" s="3">
        <v>23</v>
      </c>
      <c r="C1088" s="1" t="s">
        <v>51</v>
      </c>
      <c r="D1088" s="29">
        <v>6</v>
      </c>
      <c r="E1088" s="5"/>
      <c r="F1088" s="5"/>
      <c r="G1088" s="5"/>
      <c r="H1088" s="5"/>
      <c r="I1088" s="5"/>
      <c r="J1088" s="5"/>
      <c r="K1088" s="5"/>
      <c r="L1088" s="5"/>
      <c r="M1088" s="5"/>
      <c r="N1088" s="5"/>
      <c r="O1088" s="5"/>
      <c r="P1088" s="5"/>
    </row>
    <row r="1089" spans="1:16" customFormat="1" ht="14.25" customHeight="1">
      <c r="A1089" s="16" t="s">
        <v>1081</v>
      </c>
      <c r="B1089" s="3">
        <v>23</v>
      </c>
      <c r="C1089" s="1" t="s">
        <v>52</v>
      </c>
      <c r="D1089" s="29">
        <v>5</v>
      </c>
      <c r="E1089" s="5"/>
      <c r="F1089" s="5"/>
      <c r="G1089" s="5"/>
      <c r="H1089" s="5"/>
      <c r="I1089" s="5"/>
      <c r="J1089" s="5"/>
      <c r="K1089" s="5"/>
      <c r="L1089" s="5"/>
      <c r="M1089" s="5"/>
      <c r="N1089" s="5"/>
      <c r="O1089" s="5"/>
      <c r="P1089" s="5"/>
    </row>
    <row r="1090" spans="1:16" customFormat="1" ht="14.25" customHeight="1">
      <c r="A1090" s="16" t="s">
        <v>1082</v>
      </c>
      <c r="B1090" s="3">
        <v>23</v>
      </c>
      <c r="C1090" s="1" t="s">
        <v>53</v>
      </c>
      <c r="D1090" s="29">
        <v>5</v>
      </c>
      <c r="E1090" s="5"/>
      <c r="F1090" s="5"/>
      <c r="G1090" s="5"/>
      <c r="H1090" s="5"/>
      <c r="I1090" s="5"/>
      <c r="J1090" s="5"/>
      <c r="K1090" s="5"/>
      <c r="L1090" s="5"/>
      <c r="M1090" s="5"/>
      <c r="N1090" s="5"/>
      <c r="O1090" s="5"/>
      <c r="P1090" s="5"/>
    </row>
    <row r="1091" spans="1:16" customFormat="1" ht="14.25" customHeight="1">
      <c r="A1091" s="16" t="s">
        <v>1083</v>
      </c>
      <c r="B1091" s="3">
        <v>23</v>
      </c>
      <c r="C1091" s="1" t="s">
        <v>54</v>
      </c>
      <c r="D1091" s="29">
        <v>5</v>
      </c>
      <c r="E1091" s="5"/>
      <c r="F1091" s="5"/>
      <c r="G1091" s="5"/>
      <c r="H1091" s="5"/>
      <c r="I1091" s="5"/>
      <c r="J1091" s="5"/>
      <c r="K1091" s="5"/>
      <c r="L1091" s="5"/>
      <c r="M1091" s="5"/>
      <c r="N1091" s="5"/>
      <c r="O1091" s="5"/>
      <c r="P1091" s="5"/>
    </row>
    <row r="1092" spans="1:16" customFormat="1" ht="14.25" customHeight="1">
      <c r="A1092" s="16" t="s">
        <v>1084</v>
      </c>
      <c r="B1092" s="3">
        <v>23</v>
      </c>
      <c r="C1092" s="1" t="s">
        <v>56</v>
      </c>
      <c r="D1092" s="29">
        <v>3</v>
      </c>
      <c r="E1092" s="5"/>
      <c r="F1092" s="5"/>
      <c r="G1092" s="5"/>
      <c r="H1092" s="5"/>
      <c r="I1092" s="5"/>
      <c r="J1092" s="5"/>
      <c r="K1092" s="5"/>
      <c r="L1092" s="5"/>
      <c r="M1092" s="5"/>
      <c r="N1092" s="5"/>
      <c r="O1092" s="5"/>
      <c r="P1092" s="5"/>
    </row>
    <row r="1093" spans="1:16" customFormat="1" ht="14.25" customHeight="1">
      <c r="A1093" s="16" t="s">
        <v>1085</v>
      </c>
      <c r="B1093" s="3">
        <v>23</v>
      </c>
      <c r="C1093" s="1" t="s">
        <v>55</v>
      </c>
      <c r="D1093" s="29">
        <v>3</v>
      </c>
      <c r="E1093" s="5"/>
      <c r="F1093" s="5"/>
      <c r="G1093" s="5"/>
      <c r="H1093" s="5"/>
      <c r="I1093" s="5"/>
      <c r="J1093" s="5"/>
      <c r="K1093" s="5"/>
      <c r="L1093" s="5"/>
      <c r="M1093" s="5"/>
      <c r="N1093" s="5"/>
      <c r="O1093" s="5"/>
      <c r="P1093" s="5"/>
    </row>
    <row r="1094" spans="1:16" customFormat="1" ht="14.25" customHeight="1">
      <c r="A1094" s="16" t="s">
        <v>1086</v>
      </c>
      <c r="B1094" s="3">
        <v>22</v>
      </c>
      <c r="C1094" s="1" t="s">
        <v>57</v>
      </c>
      <c r="D1094" s="29">
        <v>3</v>
      </c>
      <c r="E1094" s="5"/>
      <c r="F1094" s="5"/>
      <c r="G1094" s="5"/>
      <c r="H1094" s="5"/>
      <c r="I1094" s="5"/>
      <c r="J1094" s="5"/>
      <c r="K1094" s="5"/>
      <c r="L1094" s="5"/>
      <c r="M1094" s="5"/>
      <c r="N1094" s="5"/>
      <c r="O1094" s="5"/>
      <c r="P1094" s="5"/>
    </row>
    <row r="1095" spans="1:16" customFormat="1" ht="14.25" customHeight="1">
      <c r="A1095" s="16" t="s">
        <v>1087</v>
      </c>
      <c r="B1095" s="3">
        <v>22</v>
      </c>
      <c r="C1095" s="1" t="s">
        <v>58</v>
      </c>
      <c r="D1095" s="29">
        <v>3</v>
      </c>
      <c r="E1095" s="5"/>
      <c r="F1095" s="5"/>
      <c r="G1095" s="5"/>
      <c r="H1095" s="5"/>
      <c r="I1095" s="5"/>
      <c r="J1095" s="5"/>
      <c r="K1095" s="5"/>
      <c r="L1095" s="5"/>
      <c r="M1095" s="5"/>
      <c r="N1095" s="5"/>
      <c r="O1095" s="5"/>
      <c r="P1095" s="5"/>
    </row>
    <row r="1096" spans="1:16" customFormat="1" ht="14.25" customHeight="1">
      <c r="A1096" s="16" t="s">
        <v>1088</v>
      </c>
      <c r="B1096" s="3">
        <v>22</v>
      </c>
      <c r="C1096" s="1" t="s">
        <v>59</v>
      </c>
      <c r="D1096" s="29">
        <v>3</v>
      </c>
      <c r="E1096" s="5"/>
      <c r="F1096" s="5"/>
      <c r="G1096" s="5"/>
      <c r="H1096" s="5"/>
      <c r="I1096" s="5"/>
      <c r="J1096" s="5"/>
      <c r="K1096" s="5"/>
      <c r="L1096" s="5"/>
      <c r="M1096" s="5"/>
      <c r="N1096" s="5"/>
      <c r="O1096" s="5"/>
      <c r="P1096" s="4"/>
    </row>
    <row r="1097" spans="1:16" customFormat="1" ht="14.25" customHeight="1">
      <c r="A1097" s="16" t="s">
        <v>1089</v>
      </c>
      <c r="B1097" s="3">
        <v>22</v>
      </c>
      <c r="C1097" s="1" t="s">
        <v>60</v>
      </c>
      <c r="D1097" s="29">
        <v>3</v>
      </c>
      <c r="E1097" s="5"/>
      <c r="F1097" s="5"/>
      <c r="G1097" s="5"/>
      <c r="H1097" s="5"/>
      <c r="I1097" s="5"/>
      <c r="J1097" s="5"/>
      <c r="K1097" s="5"/>
      <c r="L1097" s="5"/>
      <c r="M1097" s="5"/>
      <c r="N1097" s="5"/>
      <c r="O1097" s="5"/>
      <c r="P1097" s="5"/>
    </row>
    <row r="1098" spans="1:16" customFormat="1" ht="14.25" customHeight="1">
      <c r="A1098" s="16" t="s">
        <v>1090</v>
      </c>
      <c r="B1098" s="3">
        <v>22</v>
      </c>
      <c r="C1098" s="1" t="s">
        <v>61</v>
      </c>
      <c r="D1098" s="29">
        <v>3</v>
      </c>
      <c r="E1098" s="5"/>
      <c r="F1098" s="5"/>
      <c r="G1098" s="5"/>
      <c r="H1098" s="5"/>
      <c r="I1098" s="5"/>
      <c r="J1098" s="5"/>
      <c r="K1098" s="5"/>
      <c r="L1098" s="5"/>
      <c r="M1098" s="5"/>
      <c r="N1098" s="5"/>
      <c r="O1098" s="5"/>
      <c r="P1098" s="5"/>
    </row>
    <row r="1099" spans="1:16" customFormat="1" ht="14.25" customHeight="1">
      <c r="A1099" s="16" t="s">
        <v>1091</v>
      </c>
      <c r="B1099" s="3">
        <v>22</v>
      </c>
      <c r="C1099" s="1" t="s">
        <v>62</v>
      </c>
      <c r="D1099" s="29">
        <v>2</v>
      </c>
      <c r="E1099" s="5"/>
      <c r="F1099" s="5"/>
      <c r="G1099" s="5"/>
      <c r="H1099" s="5"/>
      <c r="I1099" s="5"/>
      <c r="J1099" s="5"/>
      <c r="K1099" s="5"/>
      <c r="L1099" s="5"/>
      <c r="M1099" s="5"/>
      <c r="N1099" s="5"/>
      <c r="O1099" s="5"/>
      <c r="P1099" s="5"/>
    </row>
    <row r="1100" spans="1:16" customFormat="1" ht="14.25" customHeight="1">
      <c r="A1100" s="16" t="s">
        <v>1092</v>
      </c>
      <c r="B1100" s="3">
        <v>22</v>
      </c>
      <c r="C1100" s="1" t="s">
        <v>63</v>
      </c>
      <c r="D1100" s="29">
        <v>2</v>
      </c>
      <c r="E1100" s="5"/>
      <c r="F1100" s="5"/>
      <c r="G1100" s="5"/>
      <c r="H1100" s="5"/>
      <c r="I1100" s="5"/>
      <c r="J1100" s="5"/>
      <c r="K1100" s="5"/>
      <c r="L1100" s="5"/>
      <c r="M1100" s="5"/>
      <c r="N1100" s="5"/>
      <c r="O1100" s="5"/>
      <c r="P1100" s="5"/>
    </row>
    <row r="1101" spans="1:16" customFormat="1" ht="14.25" customHeight="1">
      <c r="A1101" s="16" t="s">
        <v>1093</v>
      </c>
      <c r="B1101" s="3">
        <v>21</v>
      </c>
      <c r="C1101" s="1" t="s">
        <v>70</v>
      </c>
      <c r="D1101" s="29">
        <v>3</v>
      </c>
      <c r="E1101" s="5"/>
      <c r="F1101" s="5"/>
      <c r="G1101" s="5"/>
      <c r="H1101" s="5"/>
      <c r="I1101" s="5"/>
      <c r="J1101" s="5"/>
      <c r="K1101" s="5"/>
      <c r="L1101" s="5"/>
      <c r="M1101" s="5"/>
      <c r="N1101" s="5"/>
      <c r="O1101" s="5"/>
      <c r="P1101" s="5"/>
    </row>
    <row r="1102" spans="1:16" customFormat="1" ht="14.25" customHeight="1">
      <c r="A1102" s="16" t="s">
        <v>1094</v>
      </c>
      <c r="B1102" s="3">
        <v>21</v>
      </c>
      <c r="C1102" s="1" t="s">
        <v>64</v>
      </c>
      <c r="D1102" s="29">
        <v>3</v>
      </c>
      <c r="E1102" s="5"/>
      <c r="F1102" s="5"/>
      <c r="G1102" s="5"/>
      <c r="H1102" s="5"/>
      <c r="I1102" s="5"/>
      <c r="J1102" s="5"/>
      <c r="K1102" s="5"/>
      <c r="L1102" s="5"/>
      <c r="M1102" s="5"/>
      <c r="N1102" s="5"/>
      <c r="O1102" s="5"/>
      <c r="P1102" s="5"/>
    </row>
    <row r="1103" spans="1:16" customFormat="1" ht="14.25" customHeight="1">
      <c r="A1103" s="16" t="s">
        <v>1095</v>
      </c>
      <c r="B1103" s="3">
        <v>21</v>
      </c>
      <c r="C1103" s="1" t="s">
        <v>65</v>
      </c>
      <c r="D1103" s="29">
        <v>3</v>
      </c>
      <c r="E1103" s="5"/>
      <c r="F1103" s="5"/>
      <c r="G1103" s="5"/>
      <c r="H1103" s="5"/>
      <c r="I1103" s="5"/>
      <c r="J1103" s="5"/>
      <c r="K1103" s="5"/>
      <c r="L1103" s="5"/>
      <c r="M1103" s="5"/>
      <c r="N1103" s="5"/>
      <c r="O1103" s="5"/>
      <c r="P1103" s="5"/>
    </row>
    <row r="1104" spans="1:16" customFormat="1" ht="14.25" customHeight="1">
      <c r="A1104" s="16" t="s">
        <v>1096</v>
      </c>
      <c r="B1104" s="3">
        <v>21</v>
      </c>
      <c r="C1104" s="1" t="s">
        <v>66</v>
      </c>
      <c r="D1104" s="29">
        <v>3</v>
      </c>
      <c r="E1104" s="5"/>
      <c r="F1104" s="5"/>
      <c r="G1104" s="5"/>
      <c r="H1104" s="5"/>
      <c r="I1104" s="5"/>
      <c r="J1104" s="5"/>
      <c r="K1104" s="5"/>
      <c r="L1104" s="5"/>
      <c r="M1104" s="5"/>
      <c r="N1104" s="5"/>
      <c r="O1104" s="5"/>
      <c r="P1104" s="5"/>
    </row>
    <row r="1105" spans="1:16" customFormat="1" ht="14.25" customHeight="1">
      <c r="A1105" s="16" t="s">
        <v>1097</v>
      </c>
      <c r="B1105" s="3">
        <v>21</v>
      </c>
      <c r="C1105" s="1" t="s">
        <v>67</v>
      </c>
      <c r="D1105" s="29">
        <v>3</v>
      </c>
      <c r="E1105" s="5"/>
      <c r="F1105" s="5"/>
      <c r="G1105" s="5"/>
      <c r="H1105" s="5"/>
      <c r="I1105" s="5"/>
      <c r="J1105" s="5"/>
      <c r="K1105" s="5"/>
      <c r="L1105" s="5"/>
      <c r="M1105" s="5"/>
      <c r="N1105" s="5"/>
      <c r="O1105" s="5"/>
      <c r="P1105" s="5"/>
    </row>
    <row r="1106" spans="1:16" customFormat="1" ht="14.25" customHeight="1">
      <c r="A1106" s="16" t="s">
        <v>1098</v>
      </c>
      <c r="B1106" s="3">
        <v>21</v>
      </c>
      <c r="C1106" s="1" t="s">
        <v>68</v>
      </c>
      <c r="D1106" s="29">
        <v>2</v>
      </c>
      <c r="E1106" s="5"/>
      <c r="F1106" s="5"/>
      <c r="G1106" s="5"/>
      <c r="H1106" s="5"/>
      <c r="I1106" s="5"/>
      <c r="J1106" s="5"/>
      <c r="K1106" s="5"/>
      <c r="L1106" s="5"/>
      <c r="M1106" s="5"/>
      <c r="N1106" s="5"/>
      <c r="O1106" s="5"/>
      <c r="P1106" s="5"/>
    </row>
    <row r="1107" spans="1:16" customFormat="1" ht="14.25" customHeight="1">
      <c r="A1107" s="16" t="s">
        <v>1099</v>
      </c>
      <c r="B1107" s="3">
        <v>21</v>
      </c>
      <c r="C1107" s="1" t="s">
        <v>69</v>
      </c>
      <c r="D1107" s="29">
        <v>2</v>
      </c>
      <c r="E1107" s="5"/>
      <c r="F1107" s="5"/>
      <c r="G1107" s="5"/>
      <c r="H1107" s="5"/>
      <c r="I1107" s="5"/>
      <c r="J1107" s="5"/>
      <c r="K1107" s="5"/>
      <c r="L1107" s="5"/>
      <c r="M1107" s="5"/>
      <c r="N1107" s="5"/>
      <c r="O1107" s="5"/>
      <c r="P1107" s="5"/>
    </row>
    <row r="1108" spans="1:16" customFormat="1" ht="14.25" customHeight="1">
      <c r="A1108" s="16" t="s">
        <v>1101</v>
      </c>
      <c r="B1108" s="3">
        <v>17</v>
      </c>
      <c r="C1108" s="1" t="s">
        <v>369</v>
      </c>
      <c r="D1108" s="29">
        <v>3</v>
      </c>
      <c r="E1108" s="5"/>
      <c r="F1108" s="5"/>
      <c r="G1108" s="5"/>
      <c r="H1108" s="5"/>
      <c r="I1108" s="5"/>
      <c r="J1108" s="5"/>
      <c r="K1108" s="5"/>
      <c r="L1108" s="5"/>
      <c r="M1108" s="5"/>
      <c r="N1108" s="5"/>
      <c r="O1108" s="5"/>
      <c r="P1108" s="5"/>
    </row>
    <row r="1109" spans="1:16" customFormat="1" ht="14.25" customHeight="1">
      <c r="A1109" s="16" t="s">
        <v>1102</v>
      </c>
      <c r="B1109" s="3">
        <v>17</v>
      </c>
      <c r="C1109" s="1" t="s">
        <v>76</v>
      </c>
      <c r="D1109" s="29">
        <v>3</v>
      </c>
      <c r="E1109" s="5"/>
      <c r="F1109" s="5"/>
      <c r="G1109" s="5"/>
      <c r="H1109" s="5"/>
      <c r="I1109" s="5"/>
      <c r="J1109" s="5"/>
      <c r="K1109" s="5"/>
      <c r="L1109" s="5"/>
      <c r="M1109" s="5"/>
      <c r="N1109" s="5"/>
      <c r="O1109" s="5"/>
      <c r="P1109" s="5"/>
    </row>
    <row r="1110" spans="1:16" customFormat="1" ht="14.25" customHeight="1">
      <c r="A1110" s="16" t="s">
        <v>1103</v>
      </c>
      <c r="B1110" s="3">
        <v>17</v>
      </c>
      <c r="C1110" s="1" t="s">
        <v>77</v>
      </c>
      <c r="D1110" s="29">
        <v>3</v>
      </c>
      <c r="E1110" s="5"/>
      <c r="F1110" s="5"/>
      <c r="G1110" s="5"/>
      <c r="H1110" s="5"/>
      <c r="I1110" s="5"/>
      <c r="J1110" s="5"/>
      <c r="K1110" s="5"/>
      <c r="L1110" s="5"/>
      <c r="M1110" s="5"/>
      <c r="N1110" s="5"/>
      <c r="O1110" s="5"/>
      <c r="P1110" s="5"/>
    </row>
    <row r="1111" spans="1:16" customFormat="1" ht="14.25" customHeight="1">
      <c r="A1111" s="16" t="s">
        <v>1104</v>
      </c>
      <c r="B1111" s="3">
        <v>17</v>
      </c>
      <c r="C1111" s="1" t="s">
        <v>78</v>
      </c>
      <c r="D1111" s="29">
        <v>3</v>
      </c>
      <c r="E1111" s="5"/>
      <c r="F1111" s="5"/>
      <c r="G1111" s="5"/>
      <c r="H1111" s="5"/>
      <c r="I1111" s="5"/>
      <c r="J1111" s="5"/>
      <c r="K1111" s="5"/>
      <c r="L1111" s="5"/>
      <c r="M1111" s="5"/>
      <c r="N1111" s="5"/>
      <c r="O1111" s="5"/>
      <c r="P1111" s="5"/>
    </row>
    <row r="1112" spans="1:16" customFormat="1" ht="14.25" customHeight="1">
      <c r="A1112" s="16" t="s">
        <v>1105</v>
      </c>
      <c r="B1112" s="3">
        <v>17</v>
      </c>
      <c r="C1112" s="1" t="s">
        <v>79</v>
      </c>
      <c r="D1112" s="29">
        <v>3</v>
      </c>
      <c r="E1112" s="5"/>
      <c r="F1112" s="5"/>
      <c r="G1112" s="5"/>
      <c r="H1112" s="5"/>
      <c r="I1112" s="5"/>
      <c r="J1112" s="5"/>
      <c r="K1112" s="5"/>
      <c r="L1112" s="5"/>
      <c r="M1112" s="5"/>
      <c r="N1112" s="5"/>
      <c r="O1112" s="5"/>
      <c r="P1112" s="5"/>
    </row>
    <row r="1113" spans="1:16" customFormat="1" ht="14.25" customHeight="1">
      <c r="A1113" s="16" t="s">
        <v>1106</v>
      </c>
      <c r="B1113" s="3">
        <v>17</v>
      </c>
      <c r="C1113" s="1" t="s">
        <v>80</v>
      </c>
      <c r="D1113" s="29">
        <v>2</v>
      </c>
      <c r="E1113" s="5"/>
      <c r="F1113" s="5"/>
      <c r="G1113" s="5"/>
      <c r="H1113" s="5"/>
      <c r="I1113" s="5"/>
      <c r="J1113" s="5"/>
      <c r="K1113" s="5"/>
      <c r="L1113" s="5"/>
      <c r="M1113" s="5"/>
      <c r="N1113" s="5"/>
      <c r="O1113" s="5"/>
      <c r="P1113" s="5"/>
    </row>
    <row r="1114" spans="1:16" customFormat="1" ht="14.25" customHeight="1">
      <c r="A1114" s="16" t="s">
        <v>1107</v>
      </c>
      <c r="B1114" s="3">
        <v>17</v>
      </c>
      <c r="C1114" s="1" t="s">
        <v>81</v>
      </c>
      <c r="D1114" s="29">
        <v>2</v>
      </c>
      <c r="E1114" s="5"/>
      <c r="F1114" s="5"/>
      <c r="G1114" s="5"/>
      <c r="H1114" s="5"/>
      <c r="I1114" s="5"/>
      <c r="J1114" s="5"/>
      <c r="K1114" s="5"/>
      <c r="L1114" s="5"/>
      <c r="M1114" s="5"/>
      <c r="N1114" s="5"/>
      <c r="O1114" s="5"/>
      <c r="P1114" s="5"/>
    </row>
    <row r="1115" spans="1:16" customFormat="1" ht="14.25" customHeight="1">
      <c r="A1115" s="17" t="s">
        <v>1132</v>
      </c>
      <c r="B1115" s="3">
        <v>23.5</v>
      </c>
      <c r="C1115" s="1" t="s">
        <v>43</v>
      </c>
      <c r="D1115" s="29">
        <v>3</v>
      </c>
      <c r="E1115" s="5"/>
      <c r="F1115" s="5"/>
      <c r="G1115" s="5"/>
      <c r="H1115" s="5"/>
      <c r="I1115" s="5"/>
      <c r="J1115" s="5"/>
      <c r="K1115" s="5"/>
      <c r="L1115" s="5"/>
      <c r="M1115" s="5"/>
      <c r="N1115" s="5"/>
      <c r="O1115" s="5"/>
      <c r="P1115" s="5"/>
    </row>
    <row r="1116" spans="1:16" customFormat="1" ht="14.25" customHeight="1">
      <c r="A1116" s="17" t="s">
        <v>1133</v>
      </c>
      <c r="B1116" s="3">
        <v>23.5</v>
      </c>
      <c r="C1116" s="1" t="s">
        <v>45</v>
      </c>
      <c r="D1116" s="29">
        <v>3</v>
      </c>
      <c r="E1116" s="5"/>
      <c r="F1116" s="5"/>
      <c r="G1116" s="5"/>
      <c r="H1116" s="5"/>
      <c r="I1116" s="5"/>
      <c r="J1116" s="5"/>
      <c r="K1116" s="5"/>
      <c r="L1116" s="5"/>
      <c r="M1116" s="5"/>
      <c r="N1116" s="5"/>
      <c r="O1116" s="5"/>
      <c r="P1116" s="5"/>
    </row>
    <row r="1117" spans="1:16" customFormat="1" ht="14.25" customHeight="1">
      <c r="A1117" s="17" t="s">
        <v>1134</v>
      </c>
      <c r="B1117" s="3">
        <v>23.8</v>
      </c>
      <c r="C1117" s="1" t="s">
        <v>44</v>
      </c>
      <c r="D1117" s="29">
        <v>3</v>
      </c>
      <c r="E1117" s="5"/>
      <c r="F1117" s="5"/>
      <c r="G1117" s="5"/>
      <c r="H1117" s="5"/>
      <c r="I1117" s="5"/>
      <c r="J1117" s="5"/>
      <c r="K1117" s="5"/>
      <c r="L1117" s="5"/>
      <c r="M1117" s="5"/>
      <c r="N1117" s="5"/>
      <c r="O1117" s="5"/>
      <c r="P1117" s="5"/>
    </row>
    <row r="1118" spans="1:16" customFormat="1" ht="14.25" customHeight="1">
      <c r="A1118" s="17" t="s">
        <v>1135</v>
      </c>
      <c r="B1118" s="3">
        <v>29.4</v>
      </c>
      <c r="C1118" s="1" t="s">
        <v>46</v>
      </c>
      <c r="D1118" s="29">
        <v>3</v>
      </c>
      <c r="E1118" s="5"/>
      <c r="F1118" s="5"/>
      <c r="G1118" s="5"/>
      <c r="H1118" s="5"/>
      <c r="I1118" s="5"/>
      <c r="J1118" s="5"/>
      <c r="K1118" s="5"/>
      <c r="L1118" s="5"/>
      <c r="M1118" s="5"/>
      <c r="N1118" s="5"/>
      <c r="O1118" s="5"/>
      <c r="P1118" s="5"/>
    </row>
    <row r="1119" spans="1:16" customFormat="1" ht="14.25" customHeight="1">
      <c r="A1119" s="17" t="s">
        <v>1136</v>
      </c>
      <c r="B1119" s="3">
        <v>27.2</v>
      </c>
      <c r="C1119" s="1" t="s">
        <v>47</v>
      </c>
      <c r="D1119" s="29">
        <v>3</v>
      </c>
      <c r="E1119" s="5"/>
      <c r="F1119" s="5"/>
      <c r="G1119" s="5"/>
      <c r="H1119" s="5"/>
      <c r="I1119" s="5"/>
      <c r="J1119" s="5"/>
      <c r="K1119" s="5"/>
      <c r="L1119" s="5"/>
      <c r="M1119" s="5"/>
      <c r="N1119" s="5"/>
      <c r="O1119" s="5"/>
      <c r="P1119" s="5"/>
    </row>
    <row r="1120" spans="1:16" customFormat="1" ht="14.25" customHeight="1">
      <c r="A1120" s="17" t="s">
        <v>1137</v>
      </c>
      <c r="B1120" s="3">
        <v>26.5</v>
      </c>
      <c r="C1120" s="1" t="s">
        <v>48</v>
      </c>
      <c r="D1120" s="29">
        <v>3</v>
      </c>
      <c r="E1120" s="5"/>
      <c r="F1120" s="5"/>
      <c r="G1120" s="5"/>
      <c r="H1120" s="5"/>
      <c r="I1120" s="5"/>
      <c r="J1120" s="5"/>
      <c r="K1120" s="5"/>
      <c r="L1120" s="5"/>
      <c r="M1120" s="5"/>
      <c r="N1120" s="5"/>
      <c r="O1120" s="5"/>
      <c r="P1120" s="5"/>
    </row>
    <row r="1121" spans="1:16" customFormat="1" ht="14.25" customHeight="1">
      <c r="A1121" s="17" t="s">
        <v>1138</v>
      </c>
      <c r="B1121" s="3">
        <v>26.8</v>
      </c>
      <c r="C1121" s="1" t="s">
        <v>49</v>
      </c>
      <c r="D1121" s="29">
        <v>3</v>
      </c>
      <c r="E1121" s="5"/>
      <c r="F1121" s="5"/>
      <c r="G1121" s="5"/>
      <c r="H1121" s="5"/>
      <c r="I1121" s="5"/>
      <c r="J1121" s="5"/>
      <c r="K1121" s="5"/>
      <c r="L1121" s="5"/>
      <c r="M1121" s="5"/>
      <c r="N1121" s="5"/>
      <c r="O1121" s="5"/>
      <c r="P1121" s="5"/>
    </row>
    <row r="1122" spans="1:16" customFormat="1" ht="14.25" customHeight="1">
      <c r="A1122" s="17" t="s">
        <v>1139</v>
      </c>
      <c r="B1122" s="3">
        <v>23.3</v>
      </c>
      <c r="C1122" s="1" t="s">
        <v>50</v>
      </c>
      <c r="D1122" s="29">
        <v>3</v>
      </c>
      <c r="E1122" s="5"/>
      <c r="F1122" s="5"/>
      <c r="G1122" s="5"/>
      <c r="H1122" s="5"/>
      <c r="I1122" s="5"/>
      <c r="J1122" s="5"/>
      <c r="K1122" s="5"/>
      <c r="L1122" s="5"/>
      <c r="M1122" s="5"/>
      <c r="N1122" s="5"/>
      <c r="O1122" s="5"/>
      <c r="P1122" s="5"/>
    </row>
    <row r="1123" spans="1:16" customFormat="1" ht="14.25" customHeight="1">
      <c r="A1123" s="17" t="s">
        <v>1141</v>
      </c>
      <c r="B1123" s="3">
        <v>23.6</v>
      </c>
      <c r="C1123" s="1" t="s">
        <v>1140</v>
      </c>
      <c r="D1123" s="29">
        <v>3</v>
      </c>
      <c r="E1123" s="5"/>
      <c r="F1123" s="5"/>
      <c r="G1123" s="5"/>
      <c r="H1123" s="5"/>
      <c r="I1123" s="5"/>
      <c r="J1123" s="5"/>
      <c r="K1123" s="5"/>
      <c r="L1123" s="5"/>
      <c r="M1123" s="5"/>
      <c r="N1123" s="5"/>
      <c r="O1123" s="5"/>
      <c r="P1123" s="5"/>
    </row>
    <row r="1124" spans="1:16" customFormat="1" ht="14.25" customHeight="1">
      <c r="A1124" s="16" t="s">
        <v>2113</v>
      </c>
      <c r="B1124" s="3">
        <v>20.6</v>
      </c>
      <c r="C1124" s="1" t="s">
        <v>13</v>
      </c>
      <c r="D1124" s="29">
        <v>3</v>
      </c>
      <c r="E1124" s="5"/>
      <c r="F1124" s="5"/>
      <c r="G1124" s="5"/>
      <c r="H1124" s="5"/>
      <c r="I1124" s="5"/>
      <c r="J1124" s="5"/>
      <c r="K1124" s="5"/>
      <c r="L1124" s="5"/>
      <c r="M1124" s="5"/>
      <c r="N1124" s="5"/>
      <c r="O1124" s="5"/>
      <c r="P1124" s="5"/>
    </row>
    <row r="1125" spans="1:16" customFormat="1" ht="14.25" customHeight="1">
      <c r="A1125" s="16" t="s">
        <v>2114</v>
      </c>
      <c r="B1125" s="3">
        <v>19.7</v>
      </c>
      <c r="C1125" s="1" t="s">
        <v>14</v>
      </c>
      <c r="D1125" s="29">
        <v>3</v>
      </c>
      <c r="E1125" s="5"/>
      <c r="F1125" s="5"/>
      <c r="G1125" s="5"/>
      <c r="H1125" s="5"/>
      <c r="I1125" s="5"/>
      <c r="J1125" s="5"/>
      <c r="K1125" s="5"/>
      <c r="L1125" s="5"/>
      <c r="M1125" s="5"/>
      <c r="N1125" s="5"/>
      <c r="O1125" s="5"/>
      <c r="P1125" s="5"/>
    </row>
    <row r="1126" spans="1:16" customFormat="1" ht="14.25" customHeight="1">
      <c r="A1126" s="16" t="s">
        <v>2115</v>
      </c>
      <c r="B1126" s="3">
        <v>19.2</v>
      </c>
      <c r="C1126" s="1" t="s">
        <v>15</v>
      </c>
      <c r="D1126" s="29">
        <v>3</v>
      </c>
      <c r="E1126" s="5"/>
      <c r="F1126" s="5"/>
      <c r="G1126" s="5"/>
      <c r="H1126" s="5"/>
      <c r="I1126" s="5"/>
      <c r="J1126" s="5"/>
      <c r="K1126" s="5"/>
      <c r="L1126" s="5"/>
      <c r="M1126" s="5"/>
      <c r="N1126" s="5"/>
      <c r="O1126" s="5"/>
      <c r="P1126" s="5"/>
    </row>
    <row r="1127" spans="1:16" customFormat="1" ht="14.25" customHeight="1">
      <c r="A1127" s="16" t="s">
        <v>2116</v>
      </c>
      <c r="B1127" s="3">
        <v>19.2</v>
      </c>
      <c r="C1127" s="1" t="s">
        <v>16</v>
      </c>
      <c r="D1127" s="29">
        <v>3</v>
      </c>
      <c r="E1127" s="5"/>
      <c r="F1127" s="5"/>
      <c r="G1127" s="5"/>
      <c r="H1127" s="5"/>
      <c r="I1127" s="5"/>
      <c r="J1127" s="5"/>
      <c r="K1127" s="5"/>
      <c r="L1127" s="5"/>
      <c r="M1127" s="5"/>
      <c r="N1127" s="5"/>
      <c r="O1127" s="5"/>
      <c r="P1127" s="5"/>
    </row>
    <row r="1128" spans="1:16" customFormat="1" ht="14.25" customHeight="1">
      <c r="A1128" s="16" t="s">
        <v>2117</v>
      </c>
      <c r="B1128" s="3">
        <v>20.399999999999999</v>
      </c>
      <c r="C1128" s="1" t="s">
        <v>17</v>
      </c>
      <c r="D1128" s="29">
        <v>3</v>
      </c>
      <c r="E1128" s="5"/>
      <c r="F1128" s="5"/>
      <c r="G1128" s="5"/>
      <c r="H1128" s="5"/>
      <c r="I1128" s="5"/>
      <c r="J1128" s="5"/>
      <c r="K1128" s="5"/>
      <c r="L1128" s="5"/>
      <c r="M1128" s="5"/>
      <c r="N1128" s="5"/>
      <c r="O1128" s="5"/>
      <c r="P1128" s="5"/>
    </row>
    <row r="1129" spans="1:16" customFormat="1" ht="14.25" customHeight="1">
      <c r="A1129" s="16" t="s">
        <v>2118</v>
      </c>
      <c r="B1129" s="3">
        <v>20.8</v>
      </c>
      <c r="C1129" s="1" t="s">
        <v>12</v>
      </c>
      <c r="D1129" s="29">
        <v>3</v>
      </c>
      <c r="E1129" s="5"/>
      <c r="F1129" s="5"/>
      <c r="G1129" s="5"/>
      <c r="H1129" s="5"/>
      <c r="I1129" s="5"/>
      <c r="J1129" s="5"/>
      <c r="K1129" s="5"/>
      <c r="L1129" s="5"/>
      <c r="M1129" s="5"/>
      <c r="N1129" s="5"/>
      <c r="O1129" s="5"/>
      <c r="P1129" s="5"/>
    </row>
    <row r="1130" spans="1:16" customFormat="1" ht="14.25" customHeight="1">
      <c r="A1130" s="16" t="s">
        <v>2119</v>
      </c>
      <c r="B1130" s="3">
        <v>19.8</v>
      </c>
      <c r="C1130" s="1" t="s">
        <v>18</v>
      </c>
      <c r="D1130" s="29">
        <v>3</v>
      </c>
      <c r="E1130" s="5"/>
      <c r="F1130" s="5"/>
      <c r="G1130" s="5"/>
      <c r="H1130" s="5"/>
      <c r="I1130" s="5"/>
      <c r="J1130" s="5"/>
      <c r="K1130" s="5"/>
      <c r="L1130" s="5"/>
      <c r="M1130" s="5"/>
      <c r="N1130" s="5"/>
      <c r="O1130" s="5"/>
      <c r="P1130" s="5"/>
    </row>
    <row r="1131" spans="1:16" customFormat="1" ht="14.25" customHeight="1">
      <c r="A1131" s="16" t="s">
        <v>2120</v>
      </c>
      <c r="B1131" s="3">
        <v>20.8</v>
      </c>
      <c r="C1131" s="1" t="s">
        <v>19</v>
      </c>
      <c r="D1131" s="29">
        <v>3</v>
      </c>
      <c r="E1131" s="5"/>
      <c r="F1131" s="5"/>
      <c r="G1131" s="5"/>
      <c r="H1131" s="5"/>
      <c r="I1131" s="5"/>
      <c r="J1131" s="5"/>
      <c r="K1131" s="5"/>
      <c r="L1131" s="5"/>
      <c r="M1131" s="5"/>
      <c r="N1131" s="5"/>
      <c r="O1131" s="5"/>
      <c r="P1131" s="5"/>
    </row>
    <row r="1132" spans="1:16" customFormat="1" ht="14.25" customHeight="1">
      <c r="A1132" s="16" t="s">
        <v>2121</v>
      </c>
      <c r="B1132" s="3">
        <v>20.100000000000001</v>
      </c>
      <c r="C1132" s="1" t="s">
        <v>20</v>
      </c>
      <c r="D1132" s="29">
        <v>3</v>
      </c>
      <c r="E1132" s="5"/>
      <c r="F1132" s="5"/>
      <c r="G1132" s="5"/>
      <c r="H1132" s="5"/>
      <c r="I1132" s="5"/>
      <c r="J1132" s="5"/>
      <c r="K1132" s="5"/>
      <c r="L1132" s="5"/>
      <c r="M1132" s="5"/>
      <c r="N1132" s="5"/>
      <c r="O1132" s="5"/>
      <c r="P1132" s="5"/>
    </row>
    <row r="1133" spans="1:16" customFormat="1" ht="14.25" customHeight="1">
      <c r="A1133" s="16" t="s">
        <v>2122</v>
      </c>
      <c r="B1133" s="3">
        <v>19.600000000000001</v>
      </c>
      <c r="C1133" s="1" t="s">
        <v>21</v>
      </c>
      <c r="D1133" s="29">
        <v>3</v>
      </c>
      <c r="E1133" s="5"/>
      <c r="F1133" s="5"/>
      <c r="G1133" s="5"/>
      <c r="H1133" s="5"/>
      <c r="I1133" s="5"/>
      <c r="J1133" s="5"/>
      <c r="K1133" s="5"/>
      <c r="L1133" s="5"/>
      <c r="M1133" s="5"/>
      <c r="N1133" s="5"/>
      <c r="O1133" s="5"/>
      <c r="P1133" s="5"/>
    </row>
    <row r="1134" spans="1:16" customFormat="1" ht="14.25" customHeight="1">
      <c r="A1134" s="16" t="s">
        <v>1145</v>
      </c>
      <c r="B1134" s="3">
        <v>31.8</v>
      </c>
      <c r="C1134" s="1" t="s">
        <v>22</v>
      </c>
      <c r="D1134" s="29">
        <v>3</v>
      </c>
      <c r="E1134" s="5"/>
      <c r="F1134" s="5"/>
      <c r="G1134" s="5"/>
      <c r="H1134" s="5"/>
      <c r="I1134" s="5"/>
      <c r="J1134" s="5"/>
      <c r="K1134" s="5"/>
      <c r="L1134" s="5"/>
      <c r="M1134" s="5"/>
      <c r="N1134" s="5"/>
      <c r="O1134" s="5"/>
      <c r="P1134" s="5"/>
    </row>
    <row r="1135" spans="1:16" customFormat="1" ht="14.25" customHeight="1">
      <c r="A1135" s="16" t="s">
        <v>1146</v>
      </c>
      <c r="B1135" s="3">
        <v>30.2</v>
      </c>
      <c r="C1135" s="1" t="s">
        <v>23</v>
      </c>
      <c r="D1135" s="29">
        <v>3</v>
      </c>
      <c r="E1135" s="5"/>
      <c r="F1135" s="5"/>
      <c r="G1135" s="5"/>
      <c r="H1135" s="5"/>
      <c r="I1135" s="5"/>
      <c r="J1135" s="5"/>
      <c r="K1135" s="5"/>
      <c r="L1135" s="5"/>
      <c r="M1135" s="5"/>
      <c r="N1135" s="5"/>
      <c r="O1135" s="5"/>
      <c r="P1135" s="5"/>
    </row>
    <row r="1136" spans="1:16" customFormat="1" ht="14.25" customHeight="1">
      <c r="A1136" s="16" t="s">
        <v>1147</v>
      </c>
      <c r="B1136" s="3">
        <v>21.8</v>
      </c>
      <c r="C1136" s="1" t="s">
        <v>24</v>
      </c>
      <c r="D1136" s="29">
        <v>3</v>
      </c>
      <c r="E1136" s="5"/>
      <c r="F1136" s="5"/>
      <c r="G1136" s="5"/>
      <c r="H1136" s="5"/>
      <c r="I1136" s="5"/>
      <c r="J1136" s="5"/>
      <c r="K1136" s="5"/>
      <c r="L1136" s="5"/>
      <c r="M1136" s="5"/>
      <c r="N1136" s="5"/>
      <c r="O1136" s="5"/>
      <c r="P1136" s="5"/>
    </row>
    <row r="1137" spans="1:16" customFormat="1" ht="14.25" customHeight="1">
      <c r="A1137" s="16" t="s">
        <v>1148</v>
      </c>
      <c r="B1137" s="3">
        <v>31.1</v>
      </c>
      <c r="C1137" s="1" t="s">
        <v>25</v>
      </c>
      <c r="D1137" s="29">
        <v>3</v>
      </c>
      <c r="E1137" s="5"/>
      <c r="F1137" s="5"/>
      <c r="G1137" s="5"/>
      <c r="H1137" s="5"/>
      <c r="I1137" s="5"/>
      <c r="J1137" s="5"/>
      <c r="K1137" s="5"/>
      <c r="L1137" s="5"/>
      <c r="M1137" s="5"/>
      <c r="N1137" s="5"/>
      <c r="O1137" s="5"/>
      <c r="P1137" s="5"/>
    </row>
    <row r="1138" spans="1:16" customFormat="1" ht="14.25" customHeight="1">
      <c r="A1138" s="16" t="s">
        <v>1149</v>
      </c>
      <c r="B1138" s="3">
        <v>22.6</v>
      </c>
      <c r="C1138" s="1" t="s">
        <v>26</v>
      </c>
      <c r="D1138" s="29">
        <v>3</v>
      </c>
      <c r="E1138" s="5"/>
      <c r="F1138" s="5"/>
      <c r="G1138" s="5"/>
      <c r="H1138" s="5"/>
      <c r="I1138" s="5"/>
      <c r="J1138" s="5"/>
      <c r="K1138" s="5"/>
      <c r="L1138" s="5"/>
      <c r="M1138" s="5"/>
      <c r="N1138" s="5"/>
      <c r="O1138" s="5"/>
      <c r="P1138" s="5"/>
    </row>
    <row r="1139" spans="1:16" customFormat="1" ht="14.25" customHeight="1">
      <c r="A1139" s="16" t="s">
        <v>1150</v>
      </c>
      <c r="B1139" s="3">
        <v>23.1</v>
      </c>
      <c r="C1139" s="1" t="s">
        <v>27</v>
      </c>
      <c r="D1139" s="29">
        <v>3</v>
      </c>
      <c r="E1139" s="5"/>
      <c r="F1139" s="5"/>
      <c r="G1139" s="5"/>
      <c r="H1139" s="5"/>
      <c r="I1139" s="5"/>
      <c r="J1139" s="5"/>
      <c r="K1139" s="5"/>
      <c r="L1139" s="5"/>
      <c r="M1139" s="5"/>
      <c r="N1139" s="5"/>
      <c r="O1139" s="5"/>
      <c r="P1139" s="5"/>
    </row>
    <row r="1140" spans="1:16" customFormat="1" ht="14.25" customHeight="1">
      <c r="A1140" s="16" t="s">
        <v>1151</v>
      </c>
      <c r="B1140" s="3">
        <v>22.6</v>
      </c>
      <c r="C1140" s="1" t="s">
        <v>28</v>
      </c>
      <c r="D1140" s="29">
        <v>3</v>
      </c>
      <c r="E1140" s="5"/>
      <c r="F1140" s="5"/>
      <c r="G1140" s="5"/>
      <c r="H1140" s="5"/>
      <c r="I1140" s="5"/>
      <c r="J1140" s="5"/>
      <c r="K1140" s="5"/>
      <c r="L1140" s="5"/>
      <c r="M1140" s="5"/>
      <c r="N1140" s="5"/>
      <c r="O1140" s="5"/>
      <c r="P1140" s="5"/>
    </row>
    <row r="1141" spans="1:16" customFormat="1" ht="14.25" customHeight="1">
      <c r="A1141" s="16" t="s">
        <v>1118</v>
      </c>
      <c r="B1141" s="3">
        <v>22.5</v>
      </c>
      <c r="C1141" s="1" t="s">
        <v>86</v>
      </c>
      <c r="D1141" s="29">
        <v>3</v>
      </c>
      <c r="E1141" s="5"/>
      <c r="F1141" s="5"/>
      <c r="G1141" s="5"/>
      <c r="H1141" s="5"/>
      <c r="I1141" s="5"/>
      <c r="J1141" s="5"/>
      <c r="K1141" s="5"/>
      <c r="L1141" s="5"/>
      <c r="M1141" s="5"/>
      <c r="N1141" s="5"/>
      <c r="O1141" s="5"/>
      <c r="P1141" s="5"/>
    </row>
    <row r="1142" spans="1:16" customFormat="1" ht="14.25" customHeight="1">
      <c r="A1142" s="16" t="s">
        <v>1119</v>
      </c>
      <c r="B1142" s="3">
        <v>19.8</v>
      </c>
      <c r="C1142" s="1" t="s">
        <v>31</v>
      </c>
      <c r="D1142" s="29">
        <v>3</v>
      </c>
      <c r="E1142" s="5"/>
      <c r="F1142" s="5"/>
      <c r="G1142" s="5"/>
      <c r="H1142" s="5"/>
      <c r="I1142" s="5"/>
      <c r="J1142" s="5"/>
      <c r="K1142" s="5"/>
      <c r="L1142" s="5"/>
      <c r="M1142" s="5"/>
      <c r="N1142" s="5"/>
      <c r="O1142" s="5"/>
      <c r="P1142" s="5"/>
    </row>
    <row r="1143" spans="1:16" customFormat="1" ht="14.25" customHeight="1">
      <c r="A1143" s="16" t="s">
        <v>1120</v>
      </c>
      <c r="B1143" s="3">
        <v>19.8</v>
      </c>
      <c r="C1143" s="1" t="s">
        <v>176</v>
      </c>
      <c r="D1143" s="29">
        <v>3</v>
      </c>
      <c r="E1143" s="5"/>
      <c r="F1143" s="5"/>
      <c r="G1143" s="5"/>
      <c r="H1143" s="5"/>
      <c r="I1143" s="5"/>
      <c r="J1143" s="5"/>
      <c r="K1143" s="5"/>
      <c r="L1143" s="5"/>
      <c r="M1143" s="5"/>
      <c r="N1143" s="5"/>
      <c r="O1143" s="5"/>
      <c r="P1143" s="5"/>
    </row>
    <row r="1144" spans="1:16" customFormat="1" ht="14.25" customHeight="1">
      <c r="A1144" s="16" t="s">
        <v>1121</v>
      </c>
      <c r="B1144" s="3">
        <v>22.6</v>
      </c>
      <c r="C1144" s="1" t="s">
        <v>40</v>
      </c>
      <c r="D1144" s="29">
        <v>3</v>
      </c>
      <c r="E1144" s="5"/>
      <c r="F1144" s="5"/>
      <c r="G1144" s="5"/>
      <c r="H1144" s="5"/>
      <c r="I1144" s="5"/>
      <c r="J1144" s="5"/>
      <c r="K1144" s="5"/>
      <c r="L1144" s="5"/>
      <c r="M1144" s="5"/>
      <c r="N1144" s="5"/>
      <c r="O1144" s="5"/>
      <c r="P1144" s="5"/>
    </row>
    <row r="1145" spans="1:16" customFormat="1" ht="14.25" customHeight="1">
      <c r="A1145" s="16" t="s">
        <v>1122</v>
      </c>
      <c r="B1145" s="3">
        <v>22.9</v>
      </c>
      <c r="C1145" s="1" t="s">
        <v>41</v>
      </c>
      <c r="D1145" s="29">
        <v>3</v>
      </c>
      <c r="E1145" s="5"/>
      <c r="F1145" s="5"/>
      <c r="G1145" s="5"/>
      <c r="H1145" s="5"/>
      <c r="I1145" s="5"/>
      <c r="J1145" s="5"/>
      <c r="K1145" s="5"/>
      <c r="L1145" s="5"/>
      <c r="M1145" s="5"/>
      <c r="N1145" s="5"/>
      <c r="O1145" s="5"/>
      <c r="P1145" s="5"/>
    </row>
    <row r="1146" spans="1:16" customFormat="1" ht="14.25" customHeight="1">
      <c r="A1146" s="16" t="s">
        <v>1123</v>
      </c>
      <c r="B1146" s="3">
        <v>21.7</v>
      </c>
      <c r="C1146" s="1" t="s">
        <v>42</v>
      </c>
      <c r="D1146" s="29">
        <v>3</v>
      </c>
      <c r="E1146" s="5"/>
      <c r="F1146" s="5"/>
      <c r="G1146" s="5"/>
      <c r="H1146" s="5"/>
      <c r="I1146" s="5"/>
      <c r="J1146" s="5"/>
      <c r="K1146" s="5"/>
      <c r="L1146" s="5"/>
      <c r="M1146" s="5"/>
      <c r="N1146" s="5"/>
      <c r="O1146" s="5"/>
      <c r="P1146" s="5"/>
    </row>
    <row r="1147" spans="1:16" customFormat="1" ht="14.25" customHeight="1">
      <c r="A1147" s="16" t="s">
        <v>1124</v>
      </c>
      <c r="B1147" s="3">
        <v>17.2</v>
      </c>
      <c r="C1147" s="1" t="s">
        <v>37</v>
      </c>
      <c r="D1147" s="29">
        <v>3</v>
      </c>
      <c r="E1147" s="5"/>
      <c r="F1147" s="5"/>
      <c r="G1147" s="5"/>
      <c r="H1147" s="5"/>
      <c r="I1147" s="5"/>
      <c r="J1147" s="5"/>
      <c r="K1147" s="5"/>
      <c r="L1147" s="5"/>
      <c r="M1147" s="5"/>
      <c r="N1147" s="5"/>
      <c r="O1147" s="5"/>
      <c r="P1147" s="5"/>
    </row>
    <row r="1148" spans="1:16" customFormat="1" ht="14.25" customHeight="1">
      <c r="A1148" s="16" t="s">
        <v>1125</v>
      </c>
      <c r="B1148" s="3">
        <v>16.600000000000001</v>
      </c>
      <c r="C1148" s="1" t="s">
        <v>36</v>
      </c>
      <c r="D1148" s="29">
        <v>3</v>
      </c>
      <c r="E1148" s="5"/>
      <c r="F1148" s="5"/>
      <c r="G1148" s="5"/>
      <c r="H1148" s="5"/>
      <c r="I1148" s="5"/>
      <c r="J1148" s="5"/>
      <c r="K1148" s="5"/>
      <c r="L1148" s="5"/>
      <c r="M1148" s="5"/>
      <c r="N1148" s="5"/>
      <c r="O1148" s="5"/>
      <c r="P1148" s="5"/>
    </row>
    <row r="1149" spans="1:16" customFormat="1" ht="14.25" customHeight="1">
      <c r="A1149" s="16" t="s">
        <v>1126</v>
      </c>
      <c r="B1149" s="3">
        <v>17.399999999999999</v>
      </c>
      <c r="C1149" s="1" t="s">
        <v>38</v>
      </c>
      <c r="D1149" s="29">
        <v>3</v>
      </c>
      <c r="E1149" s="5"/>
      <c r="F1149" s="5"/>
      <c r="G1149" s="5"/>
      <c r="H1149" s="5"/>
      <c r="I1149" s="5"/>
      <c r="J1149" s="5"/>
      <c r="K1149" s="5"/>
      <c r="L1149" s="5"/>
      <c r="M1149" s="5"/>
      <c r="N1149" s="5"/>
      <c r="O1149" s="5"/>
      <c r="P1149" s="5"/>
    </row>
    <row r="1150" spans="1:16" customFormat="1" ht="14.25" customHeight="1">
      <c r="A1150" s="16" t="s">
        <v>1303</v>
      </c>
      <c r="B1150" s="3">
        <v>17.3</v>
      </c>
      <c r="C1150" s="1" t="s">
        <v>39</v>
      </c>
      <c r="D1150" s="29">
        <v>3</v>
      </c>
      <c r="E1150" s="5"/>
      <c r="F1150" s="5"/>
      <c r="G1150" s="5"/>
      <c r="H1150" s="5"/>
      <c r="I1150" s="5"/>
      <c r="J1150" s="5"/>
      <c r="K1150" s="5"/>
      <c r="L1150" s="5"/>
      <c r="M1150" s="5"/>
      <c r="N1150" s="5"/>
      <c r="O1150" s="5"/>
      <c r="P1150" s="5"/>
    </row>
    <row r="1151" spans="1:16" customFormat="1" ht="14.25" customHeight="1">
      <c r="A1151" s="16" t="s">
        <v>1127</v>
      </c>
      <c r="B1151" s="3">
        <v>19.600000000000001</v>
      </c>
      <c r="C1151" s="1" t="s">
        <v>9</v>
      </c>
      <c r="D1151" s="29">
        <v>3</v>
      </c>
      <c r="E1151" s="5"/>
      <c r="F1151" s="5"/>
      <c r="G1151" s="5"/>
      <c r="H1151" s="5"/>
      <c r="I1151" s="5"/>
      <c r="J1151" s="5"/>
      <c r="K1151" s="5"/>
      <c r="L1151" s="5"/>
      <c r="M1151" s="5"/>
      <c r="N1151" s="5"/>
      <c r="O1151" s="5"/>
      <c r="P1151" s="4"/>
    </row>
    <row r="1152" spans="1:16" customFormat="1" ht="14.25" customHeight="1">
      <c r="A1152" s="16" t="s">
        <v>1128</v>
      </c>
      <c r="B1152" s="3">
        <v>19</v>
      </c>
      <c r="C1152" s="1" t="s">
        <v>11</v>
      </c>
      <c r="D1152" s="29">
        <v>3</v>
      </c>
      <c r="E1152" s="5"/>
      <c r="F1152" s="5"/>
      <c r="G1152" s="5"/>
      <c r="H1152" s="5"/>
      <c r="I1152" s="5"/>
      <c r="J1152" s="5"/>
      <c r="K1152" s="5"/>
      <c r="L1152" s="5"/>
      <c r="M1152" s="5"/>
      <c r="N1152" s="5"/>
      <c r="O1152" s="5"/>
      <c r="P1152" s="5"/>
    </row>
    <row r="1153" spans="1:16" customFormat="1" ht="14.25" customHeight="1">
      <c r="A1153" s="16" t="s">
        <v>1129</v>
      </c>
      <c r="B1153" s="3">
        <v>19</v>
      </c>
      <c r="C1153" s="1" t="s">
        <v>10</v>
      </c>
      <c r="D1153" s="29">
        <v>3</v>
      </c>
      <c r="E1153" s="5"/>
      <c r="F1153" s="5"/>
      <c r="G1153" s="5"/>
      <c r="H1153" s="5"/>
      <c r="I1153" s="5"/>
      <c r="J1153" s="5"/>
      <c r="K1153" s="5"/>
      <c r="L1153" s="5"/>
      <c r="M1153" s="5"/>
      <c r="N1153" s="5"/>
      <c r="O1153" s="5"/>
      <c r="P1153" s="4"/>
    </row>
    <row r="1154" spans="1:16" customFormat="1" ht="14.25" customHeight="1">
      <c r="A1154" s="16" t="s">
        <v>1130</v>
      </c>
      <c r="B1154" s="3">
        <v>17.5</v>
      </c>
      <c r="C1154" s="1" t="s">
        <v>7</v>
      </c>
      <c r="D1154" s="29">
        <v>3</v>
      </c>
      <c r="E1154" s="5"/>
      <c r="F1154" s="5"/>
      <c r="G1154" s="5"/>
      <c r="H1154" s="5"/>
      <c r="I1154" s="5"/>
      <c r="J1154" s="5"/>
      <c r="K1154" s="5"/>
      <c r="L1154" s="5"/>
      <c r="M1154" s="5"/>
      <c r="N1154" s="5"/>
      <c r="O1154" s="5"/>
      <c r="P1154" s="5"/>
    </row>
    <row r="1155" spans="1:16" customFormat="1" ht="14.25" customHeight="1">
      <c r="A1155" s="16" t="s">
        <v>1131</v>
      </c>
      <c r="B1155" s="3">
        <v>20</v>
      </c>
      <c r="C1155" s="1" t="s">
        <v>8</v>
      </c>
      <c r="D1155" s="29">
        <v>3</v>
      </c>
      <c r="E1155" s="5"/>
      <c r="F1155" s="5"/>
      <c r="G1155" s="5"/>
      <c r="H1155" s="5"/>
      <c r="I1155" s="5"/>
      <c r="J1155" s="5"/>
      <c r="K1155" s="5"/>
      <c r="L1155" s="5"/>
      <c r="M1155" s="5"/>
      <c r="N1155" s="5"/>
      <c r="O1155" s="5"/>
      <c r="P1155" s="5"/>
    </row>
    <row r="1156" spans="1:16" customFormat="1" ht="14.25" customHeight="1">
      <c r="A1156" s="16" t="s">
        <v>1233</v>
      </c>
      <c r="B1156" s="3">
        <v>36</v>
      </c>
      <c r="C1156" s="1" t="s">
        <v>72</v>
      </c>
      <c r="D1156" s="29">
        <v>3</v>
      </c>
      <c r="E1156" s="5"/>
      <c r="F1156" s="5"/>
      <c r="G1156" s="5"/>
      <c r="H1156" s="5"/>
      <c r="I1156" s="5"/>
      <c r="J1156" s="5"/>
      <c r="K1156" s="5"/>
      <c r="L1156" s="5"/>
      <c r="M1156" s="5"/>
      <c r="N1156" s="5"/>
      <c r="O1156" s="5"/>
      <c r="P1156" s="5"/>
    </row>
    <row r="1157" spans="1:16" customFormat="1" ht="14.25" customHeight="1">
      <c r="A1157" s="16" t="s">
        <v>1234</v>
      </c>
      <c r="B1157" s="3">
        <v>36</v>
      </c>
      <c r="C1157" s="1" t="s">
        <v>73</v>
      </c>
      <c r="D1157" s="29">
        <v>3</v>
      </c>
      <c r="E1157" s="5"/>
      <c r="F1157" s="5"/>
      <c r="G1157" s="5"/>
      <c r="H1157" s="5"/>
      <c r="I1157" s="5"/>
      <c r="J1157" s="5"/>
      <c r="K1157" s="5"/>
      <c r="L1157" s="5"/>
      <c r="M1157" s="5"/>
      <c r="N1157" s="5"/>
      <c r="O1157" s="5"/>
      <c r="P1157" s="5"/>
    </row>
    <row r="1158" spans="1:16" customFormat="1" ht="14.25" customHeight="1">
      <c r="A1158" s="16" t="s">
        <v>1235</v>
      </c>
      <c r="B1158" s="3">
        <v>36</v>
      </c>
      <c r="C1158" s="1" t="s">
        <v>74</v>
      </c>
      <c r="D1158" s="29">
        <v>6</v>
      </c>
      <c r="E1158" s="5"/>
      <c r="F1158" s="5"/>
      <c r="G1158" s="5"/>
      <c r="H1158" s="5"/>
      <c r="I1158" s="5"/>
      <c r="J1158" s="5"/>
      <c r="K1158" s="5"/>
      <c r="L1158" s="5"/>
      <c r="M1158" s="5"/>
      <c r="N1158" s="5"/>
      <c r="O1158" s="5"/>
      <c r="P1158" s="5"/>
    </row>
    <row r="1159" spans="1:16" customFormat="1" ht="14.25" customHeight="1">
      <c r="A1159" s="16" t="s">
        <v>1236</v>
      </c>
      <c r="B1159" s="3">
        <v>36</v>
      </c>
      <c r="C1159" s="1" t="s">
        <v>1328</v>
      </c>
      <c r="D1159" s="29">
        <v>3</v>
      </c>
      <c r="E1159" s="5"/>
      <c r="F1159" s="5"/>
      <c r="G1159" s="5"/>
      <c r="H1159" s="5"/>
      <c r="I1159" s="5"/>
      <c r="J1159" s="5"/>
      <c r="K1159" s="5"/>
      <c r="L1159" s="5"/>
      <c r="M1159" s="5"/>
      <c r="N1159" s="5"/>
      <c r="O1159" s="5"/>
      <c r="P1159" s="5"/>
    </row>
    <row r="1160" spans="1:16" customFormat="1" ht="14.25" customHeight="1">
      <c r="A1160" s="16" t="s">
        <v>1237</v>
      </c>
      <c r="B1160" s="3">
        <v>36</v>
      </c>
      <c r="C1160" s="1" t="s">
        <v>75</v>
      </c>
      <c r="D1160" s="29">
        <v>3</v>
      </c>
      <c r="E1160" s="5"/>
      <c r="F1160" s="5"/>
      <c r="G1160" s="5"/>
      <c r="H1160" s="5"/>
      <c r="I1160" s="5"/>
      <c r="J1160" s="5"/>
      <c r="K1160" s="5"/>
      <c r="L1160" s="5"/>
      <c r="M1160" s="5"/>
      <c r="N1160" s="5"/>
      <c r="O1160" s="5"/>
      <c r="P1160" s="5"/>
    </row>
    <row r="1161" spans="1:16" customFormat="1" ht="14.25" customHeight="1">
      <c r="A1161" s="16" t="s">
        <v>1238</v>
      </c>
      <c r="B1161" s="3">
        <v>17</v>
      </c>
      <c r="C1161" s="1" t="s">
        <v>178</v>
      </c>
      <c r="D1161" s="29">
        <v>3</v>
      </c>
      <c r="E1161" s="5"/>
      <c r="F1161" s="5"/>
      <c r="G1161" s="5"/>
      <c r="H1161" s="5"/>
      <c r="I1161" s="5"/>
      <c r="J1161" s="5"/>
      <c r="K1161" s="5"/>
      <c r="L1161" s="5"/>
      <c r="M1161" s="5"/>
      <c r="N1161" s="5"/>
      <c r="O1161" s="5"/>
      <c r="P1161" s="5"/>
    </row>
    <row r="1162" spans="1:16" customFormat="1" ht="14.25" customHeight="1">
      <c r="A1162" s="16" t="s">
        <v>1239</v>
      </c>
      <c r="B1162" s="3">
        <v>17</v>
      </c>
      <c r="C1162" s="1" t="s">
        <v>82</v>
      </c>
      <c r="D1162" s="29">
        <v>3</v>
      </c>
      <c r="E1162" s="5"/>
      <c r="F1162" s="5"/>
      <c r="G1162" s="5"/>
      <c r="H1162" s="5"/>
      <c r="I1162" s="5"/>
      <c r="J1162" s="5"/>
      <c r="K1162" s="5"/>
      <c r="L1162" s="5"/>
      <c r="M1162" s="5"/>
      <c r="N1162" s="5"/>
      <c r="O1162" s="5"/>
      <c r="P1162" s="5"/>
    </row>
    <row r="1163" spans="1:16" customFormat="1" ht="14.25" customHeight="1">
      <c r="A1163" s="16" t="s">
        <v>1240</v>
      </c>
      <c r="B1163" s="3">
        <v>17</v>
      </c>
      <c r="C1163" s="1" t="s">
        <v>83</v>
      </c>
      <c r="D1163" s="29">
        <v>3</v>
      </c>
      <c r="E1163" s="5"/>
      <c r="F1163" s="5"/>
      <c r="G1163" s="5"/>
      <c r="H1163" s="5"/>
      <c r="I1163" s="5"/>
      <c r="J1163" s="5"/>
      <c r="K1163" s="5"/>
      <c r="L1163" s="5"/>
      <c r="M1163" s="5"/>
      <c r="N1163" s="5"/>
      <c r="O1163" s="5"/>
      <c r="P1163" s="5"/>
    </row>
    <row r="1164" spans="1:16" customFormat="1" ht="14.25" customHeight="1">
      <c r="A1164" s="16" t="s">
        <v>1241</v>
      </c>
      <c r="B1164" s="3">
        <v>17</v>
      </c>
      <c r="C1164" s="1" t="s">
        <v>84</v>
      </c>
      <c r="D1164" s="29">
        <v>3</v>
      </c>
      <c r="E1164" s="5"/>
      <c r="F1164" s="5"/>
      <c r="G1164" s="5"/>
      <c r="H1164" s="5"/>
      <c r="I1164" s="5"/>
      <c r="J1164" s="5"/>
      <c r="K1164" s="5"/>
      <c r="L1164" s="5"/>
      <c r="M1164" s="5"/>
      <c r="N1164" s="5"/>
      <c r="O1164" s="5"/>
      <c r="P1164" s="5"/>
    </row>
    <row r="1165" spans="1:16" customFormat="1" ht="14.25" customHeight="1">
      <c r="A1165" s="16" t="s">
        <v>1242</v>
      </c>
      <c r="B1165" s="3">
        <v>17</v>
      </c>
      <c r="C1165" s="1" t="s">
        <v>85</v>
      </c>
      <c r="D1165" s="29">
        <v>3</v>
      </c>
      <c r="E1165" s="5"/>
      <c r="F1165" s="5"/>
      <c r="G1165" s="5"/>
      <c r="H1165" s="5"/>
      <c r="I1165" s="5"/>
      <c r="J1165" s="5"/>
      <c r="K1165" s="5"/>
      <c r="L1165" s="5"/>
      <c r="M1165" s="5"/>
      <c r="N1165" s="5"/>
      <c r="O1165" s="5"/>
      <c r="P1165" s="5"/>
    </row>
    <row r="1166" spans="1:16" customFormat="1" ht="14.25" customHeight="1">
      <c r="A1166" s="16" t="s">
        <v>1243</v>
      </c>
      <c r="B1166" s="3">
        <v>19.7</v>
      </c>
      <c r="C1166" s="1" t="s">
        <v>370</v>
      </c>
      <c r="D1166" s="29">
        <v>3</v>
      </c>
      <c r="E1166" s="5"/>
      <c r="F1166" s="5"/>
      <c r="G1166" s="5"/>
      <c r="H1166" s="5"/>
      <c r="I1166" s="5"/>
      <c r="J1166" s="5"/>
      <c r="K1166" s="5"/>
      <c r="L1166" s="5"/>
      <c r="M1166" s="5"/>
      <c r="N1166" s="5"/>
      <c r="O1166" s="5"/>
      <c r="P1166" s="5"/>
    </row>
    <row r="1167" spans="1:16" customFormat="1" ht="14.25" customHeight="1">
      <c r="A1167" s="16" t="s">
        <v>1244</v>
      </c>
      <c r="B1167" s="3">
        <v>19.5</v>
      </c>
      <c r="C1167" s="1" t="s">
        <v>371</v>
      </c>
      <c r="D1167" s="29">
        <v>3</v>
      </c>
      <c r="E1167" s="5"/>
      <c r="F1167" s="5"/>
      <c r="G1167" s="5"/>
      <c r="H1167" s="5"/>
      <c r="I1167" s="5"/>
      <c r="J1167" s="5"/>
      <c r="K1167" s="5"/>
      <c r="L1167" s="5"/>
      <c r="M1167" s="5"/>
      <c r="N1167" s="5"/>
      <c r="O1167" s="5"/>
      <c r="P1167" s="5"/>
    </row>
    <row r="1168" spans="1:16" customFormat="1" ht="14.25" customHeight="1">
      <c r="A1168" s="16" t="s">
        <v>1245</v>
      </c>
      <c r="B1168" s="3">
        <v>19.2</v>
      </c>
      <c r="C1168" s="1" t="s">
        <v>373</v>
      </c>
      <c r="D1168" s="29">
        <v>3</v>
      </c>
      <c r="E1168" s="5"/>
      <c r="F1168" s="5"/>
      <c r="G1168" s="5"/>
      <c r="H1168" s="5"/>
      <c r="I1168" s="5"/>
      <c r="J1168" s="5"/>
      <c r="K1168" s="5"/>
      <c r="L1168" s="5"/>
      <c r="M1168" s="5"/>
      <c r="N1168" s="5"/>
      <c r="O1168" s="5"/>
      <c r="P1168" s="5"/>
    </row>
    <row r="1169" spans="1:16" customFormat="1" ht="14.25" customHeight="1">
      <c r="A1169" s="16" t="s">
        <v>1246</v>
      </c>
      <c r="B1169" s="3">
        <v>19.399999999999999</v>
      </c>
      <c r="C1169" s="1" t="s">
        <v>372</v>
      </c>
      <c r="D1169" s="29">
        <v>3</v>
      </c>
      <c r="E1169" s="5"/>
      <c r="F1169" s="5"/>
      <c r="G1169" s="5"/>
      <c r="H1169" s="5"/>
      <c r="I1169" s="5"/>
      <c r="J1169" s="5"/>
      <c r="K1169" s="5"/>
      <c r="L1169" s="5"/>
      <c r="M1169" s="5"/>
      <c r="N1169" s="5"/>
      <c r="O1169" s="5"/>
      <c r="P1169" s="5"/>
    </row>
    <row r="1170" spans="1:16" customFormat="1" ht="14.25" customHeight="1">
      <c r="A1170" s="16" t="s">
        <v>1247</v>
      </c>
      <c r="B1170" s="3">
        <v>19.399999999999999</v>
      </c>
      <c r="C1170" s="1" t="s">
        <v>374</v>
      </c>
      <c r="D1170" s="29">
        <v>3</v>
      </c>
      <c r="E1170" s="5"/>
      <c r="F1170" s="5"/>
      <c r="G1170" s="5"/>
      <c r="H1170" s="5"/>
      <c r="I1170" s="5"/>
      <c r="J1170" s="5"/>
      <c r="K1170" s="5"/>
      <c r="L1170" s="5"/>
      <c r="M1170" s="5"/>
      <c r="N1170" s="5"/>
      <c r="O1170" s="5"/>
      <c r="P1170" s="5"/>
    </row>
    <row r="1171" spans="1:16" customFormat="1" ht="14.25" customHeight="1">
      <c r="A1171" s="16" t="s">
        <v>1248</v>
      </c>
      <c r="B1171" s="3">
        <v>19.600000000000001</v>
      </c>
      <c r="C1171" s="1" t="s">
        <v>375</v>
      </c>
      <c r="D1171" s="29">
        <v>3</v>
      </c>
      <c r="E1171" s="5"/>
      <c r="F1171" s="5"/>
      <c r="G1171" s="5"/>
      <c r="H1171" s="5"/>
      <c r="I1171" s="5"/>
      <c r="J1171" s="5"/>
      <c r="K1171" s="5"/>
      <c r="L1171" s="5"/>
      <c r="M1171" s="5"/>
      <c r="N1171" s="5"/>
      <c r="O1171" s="5"/>
      <c r="P1171" s="5"/>
    </row>
    <row r="1172" spans="1:16" customFormat="1" ht="14.25" customHeight="1">
      <c r="A1172" s="16" t="s">
        <v>1108</v>
      </c>
      <c r="B1172" s="3">
        <v>31.5</v>
      </c>
      <c r="C1172" s="1" t="s">
        <v>29</v>
      </c>
      <c r="D1172" s="29">
        <v>3</v>
      </c>
      <c r="E1172" s="5"/>
      <c r="F1172" s="5"/>
      <c r="G1172" s="5"/>
      <c r="H1172" s="5"/>
      <c r="I1172" s="5"/>
      <c r="J1172" s="5"/>
      <c r="K1172" s="5"/>
      <c r="L1172" s="5"/>
      <c r="M1172" s="5"/>
      <c r="N1172" s="5"/>
      <c r="O1172" s="5"/>
      <c r="P1172" s="5"/>
    </row>
    <row r="1173" spans="1:16" customFormat="1" ht="14.25" customHeight="1">
      <c r="A1173" s="16" t="s">
        <v>1109</v>
      </c>
      <c r="B1173" s="3">
        <v>32.200000000000003</v>
      </c>
      <c r="C1173" s="1" t="s">
        <v>30</v>
      </c>
      <c r="D1173" s="29">
        <v>3</v>
      </c>
      <c r="E1173" s="5"/>
      <c r="F1173" s="5"/>
      <c r="G1173" s="5"/>
      <c r="H1173" s="5"/>
      <c r="I1173" s="5"/>
      <c r="J1173" s="5"/>
      <c r="K1173" s="5"/>
      <c r="L1173" s="5"/>
      <c r="M1173" s="5"/>
      <c r="N1173" s="5"/>
      <c r="O1173" s="5"/>
      <c r="P1173" s="5"/>
    </row>
    <row r="1174" spans="1:16" customFormat="1" ht="14.25" customHeight="1">
      <c r="A1174" s="16" t="s">
        <v>1110</v>
      </c>
      <c r="B1174" s="3">
        <v>23.8</v>
      </c>
      <c r="C1174" s="1" t="s">
        <v>32</v>
      </c>
      <c r="D1174" s="29">
        <v>3</v>
      </c>
      <c r="E1174" s="5"/>
      <c r="F1174" s="5"/>
      <c r="G1174" s="5"/>
      <c r="H1174" s="5"/>
      <c r="I1174" s="5"/>
      <c r="J1174" s="5"/>
      <c r="K1174" s="5"/>
      <c r="L1174" s="5"/>
      <c r="M1174" s="5"/>
      <c r="N1174" s="5"/>
      <c r="O1174" s="5"/>
      <c r="P1174" s="5"/>
    </row>
    <row r="1175" spans="1:16" customFormat="1" ht="14.25" customHeight="1">
      <c r="A1175" s="16" t="s">
        <v>1111</v>
      </c>
      <c r="B1175" s="3">
        <v>24.8</v>
      </c>
      <c r="C1175" s="1" t="s">
        <v>33</v>
      </c>
      <c r="D1175" s="29">
        <v>3</v>
      </c>
      <c r="E1175" s="5"/>
      <c r="F1175" s="5"/>
      <c r="G1175" s="5"/>
      <c r="H1175" s="5"/>
      <c r="I1175" s="5"/>
      <c r="J1175" s="5"/>
      <c r="K1175" s="5"/>
      <c r="L1175" s="5"/>
      <c r="M1175" s="5"/>
      <c r="N1175" s="5"/>
      <c r="O1175" s="5"/>
      <c r="P1175" s="5"/>
    </row>
    <row r="1176" spans="1:16" customFormat="1" ht="14.25" customHeight="1">
      <c r="A1176" s="16" t="s">
        <v>1112</v>
      </c>
      <c r="B1176" s="3">
        <v>21.8</v>
      </c>
      <c r="C1176" s="1" t="s">
        <v>34</v>
      </c>
      <c r="D1176" s="29">
        <v>3</v>
      </c>
      <c r="E1176" s="5"/>
      <c r="F1176" s="5"/>
      <c r="G1176" s="5"/>
      <c r="H1176" s="5"/>
      <c r="I1176" s="5"/>
      <c r="J1176" s="5"/>
      <c r="K1176" s="5"/>
      <c r="L1176" s="5"/>
      <c r="M1176" s="5"/>
      <c r="N1176" s="5"/>
      <c r="O1176" s="5"/>
      <c r="P1176" s="5"/>
    </row>
    <row r="1177" spans="1:16" customFormat="1" ht="14.25" customHeight="1">
      <c r="A1177" s="16" t="s">
        <v>1113</v>
      </c>
      <c r="B1177" s="3">
        <v>23.7</v>
      </c>
      <c r="C1177" s="1" t="s">
        <v>35</v>
      </c>
      <c r="D1177" s="29">
        <v>3</v>
      </c>
      <c r="E1177" s="5"/>
      <c r="F1177" s="5"/>
      <c r="G1177" s="5"/>
      <c r="H1177" s="5"/>
      <c r="I1177" s="5"/>
      <c r="J1177" s="5"/>
      <c r="K1177" s="5"/>
      <c r="L1177" s="5"/>
      <c r="M1177" s="5"/>
      <c r="N1177" s="5"/>
      <c r="O1177" s="5"/>
      <c r="P1177" s="5"/>
    </row>
    <row r="1178" spans="1:16" customFormat="1" ht="14.25" customHeight="1">
      <c r="A1178" s="16" t="s">
        <v>1114</v>
      </c>
      <c r="B1178" s="3">
        <v>19.3</v>
      </c>
      <c r="C1178" s="1" t="s">
        <v>88</v>
      </c>
      <c r="D1178" s="29">
        <v>3</v>
      </c>
      <c r="E1178" s="5"/>
      <c r="F1178" s="5"/>
      <c r="G1178" s="5"/>
      <c r="H1178" s="5"/>
      <c r="I1178" s="5"/>
      <c r="J1178" s="5"/>
      <c r="K1178" s="5"/>
      <c r="L1178" s="5"/>
      <c r="M1178" s="5"/>
      <c r="N1178" s="5"/>
      <c r="O1178" s="5"/>
      <c r="P1178" s="5"/>
    </row>
    <row r="1179" spans="1:16" customFormat="1" ht="14.25" customHeight="1">
      <c r="A1179" s="16" t="s">
        <v>1115</v>
      </c>
      <c r="B1179" s="3">
        <v>18.8</v>
      </c>
      <c r="C1179" s="1" t="s">
        <v>89</v>
      </c>
      <c r="D1179" s="29">
        <v>3</v>
      </c>
      <c r="E1179" s="5"/>
      <c r="F1179" s="5"/>
      <c r="G1179" s="5"/>
      <c r="H1179" s="5"/>
      <c r="I1179" s="5"/>
      <c r="J1179" s="5"/>
      <c r="K1179" s="5"/>
      <c r="L1179" s="5"/>
      <c r="M1179" s="5"/>
      <c r="N1179" s="5"/>
      <c r="O1179" s="5"/>
      <c r="P1179" s="5"/>
    </row>
    <row r="1180" spans="1:16" customFormat="1" ht="14.25" customHeight="1">
      <c r="A1180" s="16" t="s">
        <v>1116</v>
      </c>
      <c r="B1180" s="3">
        <v>17.8</v>
      </c>
      <c r="C1180" s="1" t="s">
        <v>175</v>
      </c>
      <c r="D1180" s="29">
        <v>3</v>
      </c>
      <c r="E1180" s="5"/>
      <c r="F1180" s="5"/>
      <c r="G1180" s="5"/>
      <c r="H1180" s="5"/>
      <c r="I1180" s="5"/>
      <c r="J1180" s="5"/>
      <c r="K1180" s="5"/>
      <c r="L1180" s="5"/>
      <c r="M1180" s="5"/>
      <c r="N1180" s="5"/>
      <c r="O1180" s="5"/>
      <c r="P1180" s="5"/>
    </row>
    <row r="1181" spans="1:16" customFormat="1" ht="14.25" customHeight="1">
      <c r="A1181" s="16" t="s">
        <v>1117</v>
      </c>
      <c r="B1181" s="3">
        <v>24.8</v>
      </c>
      <c r="C1181" s="1" t="s">
        <v>87</v>
      </c>
      <c r="D1181" s="29">
        <v>3</v>
      </c>
      <c r="E1181" s="5"/>
      <c r="F1181" s="5"/>
      <c r="G1181" s="5"/>
      <c r="H1181" s="5"/>
      <c r="I1181" s="5"/>
      <c r="J1181" s="5"/>
      <c r="K1181" s="5"/>
      <c r="L1181" s="5"/>
      <c r="M1181" s="5"/>
      <c r="N1181" s="5"/>
      <c r="O1181" s="5"/>
      <c r="P1181" s="5"/>
    </row>
    <row r="1182" spans="1:16" customFormat="1" ht="14.25" customHeight="1">
      <c r="A1182" s="16" t="s">
        <v>1228</v>
      </c>
      <c r="B1182" s="3">
        <v>33</v>
      </c>
      <c r="C1182" s="1" t="s">
        <v>204</v>
      </c>
      <c r="D1182" s="29">
        <v>3</v>
      </c>
      <c r="E1182" s="5"/>
      <c r="F1182" s="5"/>
      <c r="G1182" s="5"/>
      <c r="H1182" s="5"/>
      <c r="I1182" s="5"/>
      <c r="J1182" s="5"/>
      <c r="K1182" s="5"/>
      <c r="L1182" s="5"/>
      <c r="M1182" s="5"/>
      <c r="N1182" s="5"/>
      <c r="O1182" s="5"/>
      <c r="P1182" s="5"/>
    </row>
    <row r="1183" spans="1:16" customFormat="1" ht="14.25" customHeight="1">
      <c r="A1183" s="16" t="s">
        <v>1229</v>
      </c>
      <c r="B1183" s="3">
        <v>33</v>
      </c>
      <c r="C1183" s="19" t="s">
        <v>1448</v>
      </c>
      <c r="D1183" s="29">
        <v>3</v>
      </c>
      <c r="E1183" s="5"/>
      <c r="F1183" s="5"/>
      <c r="G1183" s="5"/>
      <c r="H1183" s="5"/>
      <c r="I1183" s="5"/>
      <c r="J1183" s="5"/>
      <c r="K1183" s="5"/>
      <c r="L1183" s="5"/>
      <c r="M1183" s="5"/>
      <c r="N1183" s="5"/>
      <c r="O1183" s="5"/>
      <c r="P1183" s="5"/>
    </row>
    <row r="1184" spans="1:16" customFormat="1" ht="14.25" customHeight="1">
      <c r="A1184" s="16" t="s">
        <v>1230</v>
      </c>
      <c r="B1184" s="3">
        <v>33</v>
      </c>
      <c r="C1184" s="1" t="s">
        <v>205</v>
      </c>
      <c r="D1184" s="29">
        <v>3</v>
      </c>
      <c r="E1184" s="5"/>
      <c r="F1184" s="5"/>
      <c r="G1184" s="5"/>
      <c r="H1184" s="5"/>
      <c r="I1184" s="5"/>
      <c r="J1184" s="5"/>
      <c r="K1184" s="5"/>
      <c r="L1184" s="5"/>
      <c r="M1184" s="5"/>
      <c r="N1184" s="5"/>
      <c r="O1184" s="5"/>
      <c r="P1184" s="5"/>
    </row>
    <row r="1185" spans="1:16" customFormat="1" ht="14.25" customHeight="1">
      <c r="A1185" s="16" t="s">
        <v>1231</v>
      </c>
      <c r="B1185" s="3">
        <v>33</v>
      </c>
      <c r="C1185" s="1" t="s">
        <v>206</v>
      </c>
      <c r="D1185" s="29">
        <v>3</v>
      </c>
      <c r="E1185" s="5"/>
      <c r="F1185" s="5"/>
      <c r="G1185" s="5"/>
      <c r="H1185" s="5"/>
      <c r="I1185" s="5"/>
      <c r="J1185" s="5"/>
      <c r="K1185" s="5"/>
      <c r="L1185" s="5"/>
      <c r="M1185" s="5"/>
      <c r="N1185" s="5"/>
      <c r="O1185" s="5"/>
      <c r="P1185" s="5"/>
    </row>
    <row r="1186" spans="1:16" customFormat="1" ht="14.25" customHeight="1">
      <c r="A1186" s="16" t="s">
        <v>1232</v>
      </c>
      <c r="B1186" s="3">
        <v>33</v>
      </c>
      <c r="C1186" s="1" t="s">
        <v>177</v>
      </c>
      <c r="D1186" s="29">
        <v>3</v>
      </c>
      <c r="E1186" s="5"/>
      <c r="F1186" s="5"/>
      <c r="G1186" s="5"/>
      <c r="H1186" s="5"/>
      <c r="I1186" s="5"/>
      <c r="J1186" s="5"/>
      <c r="K1186" s="5"/>
      <c r="L1186" s="5"/>
      <c r="M1186" s="5"/>
      <c r="N1186" s="5"/>
      <c r="O1186" s="5"/>
      <c r="P1186" s="5"/>
    </row>
    <row r="1187" spans="1:16" customFormat="1" ht="14.25" customHeight="1">
      <c r="A1187" s="16" t="s">
        <v>1494</v>
      </c>
      <c r="B1187" s="3">
        <v>18.899999999999999</v>
      </c>
      <c r="C1187" s="31" t="s">
        <v>2356</v>
      </c>
      <c r="D1187" s="29">
        <v>5</v>
      </c>
      <c r="E1187" s="5"/>
      <c r="F1187" s="5"/>
      <c r="G1187" s="5"/>
      <c r="H1187" s="5"/>
      <c r="I1187" s="5"/>
      <c r="J1187" s="5"/>
      <c r="K1187" s="5"/>
      <c r="L1187" s="5"/>
      <c r="M1187" s="5"/>
      <c r="N1187" s="5"/>
      <c r="O1187" s="5"/>
      <c r="P1187" s="5"/>
    </row>
    <row r="1188" spans="1:16" customFormat="1" ht="14.25" customHeight="1">
      <c r="A1188" s="16" t="s">
        <v>1691</v>
      </c>
      <c r="B1188" s="3">
        <v>13.9</v>
      </c>
      <c r="C1188" s="31" t="s">
        <v>2354</v>
      </c>
      <c r="D1188" s="29">
        <v>10</v>
      </c>
      <c r="E1188" s="5"/>
      <c r="F1188" s="5"/>
      <c r="G1188" s="5"/>
      <c r="H1188" s="5"/>
      <c r="I1188" s="5"/>
      <c r="J1188" s="5"/>
      <c r="K1188" s="5"/>
      <c r="L1188" s="5"/>
      <c r="M1188" s="5"/>
      <c r="N1188" s="5"/>
      <c r="O1188" s="5"/>
      <c r="P1188" s="5"/>
    </row>
    <row r="1189" spans="1:16" customFormat="1" ht="14.25" customHeight="1">
      <c r="A1189" s="39" t="s">
        <v>1692</v>
      </c>
      <c r="B1189" s="3">
        <v>10</v>
      </c>
      <c r="C1189" s="31" t="s">
        <v>2340</v>
      </c>
      <c r="D1189" s="29">
        <v>6</v>
      </c>
      <c r="E1189" s="5"/>
      <c r="F1189" s="5"/>
      <c r="G1189" s="5"/>
      <c r="H1189" s="5"/>
      <c r="I1189" s="5"/>
      <c r="J1189" s="5"/>
      <c r="K1189" s="5"/>
      <c r="L1189" s="5"/>
      <c r="M1189" s="5"/>
      <c r="N1189" s="5"/>
      <c r="O1189" s="5"/>
      <c r="P1189" s="5"/>
    </row>
    <row r="1190" spans="1:16" customFormat="1" ht="14.25" customHeight="1">
      <c r="A1190" s="39" t="s">
        <v>1695</v>
      </c>
      <c r="B1190" s="37">
        <f>9.5/6</f>
        <v>1.5833333333333333</v>
      </c>
      <c r="C1190" s="31" t="s">
        <v>2341</v>
      </c>
      <c r="D1190" s="29">
        <v>100</v>
      </c>
      <c r="E1190" s="5"/>
      <c r="F1190" s="5"/>
      <c r="G1190" s="5"/>
      <c r="H1190" s="5"/>
      <c r="I1190" s="5"/>
      <c r="J1190" s="5"/>
      <c r="K1190" s="5"/>
      <c r="L1190" s="5"/>
      <c r="M1190" s="5"/>
      <c r="N1190" s="5"/>
      <c r="O1190" s="5"/>
      <c r="P1190" s="5"/>
    </row>
  </sheetData>
  <sortState ref="A2:E1192">
    <sortCondition ref="A2:A1192"/>
  </sortState>
  <phoneticPr fontId="2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工作表1"/>
  <dimension ref="A1:F33"/>
  <sheetViews>
    <sheetView workbookViewId="0">
      <selection activeCell="D11" sqref="D11"/>
    </sheetView>
  </sheetViews>
  <sheetFormatPr defaultRowHeight="14.25"/>
  <cols>
    <col min="1" max="1" width="3.5" bestFit="1" customWidth="1"/>
    <col min="2" max="2" width="19.375" bestFit="1" customWidth="1"/>
    <col min="3" max="3" width="3.5" bestFit="1" customWidth="1"/>
    <col min="4" max="4" width="19.375" bestFit="1" customWidth="1"/>
    <col min="5" max="5" width="3.5" bestFit="1" customWidth="1"/>
    <col min="6" max="6" width="22.75" bestFit="1" customWidth="1"/>
  </cols>
  <sheetData>
    <row r="1" spans="1:6">
      <c r="A1" s="7">
        <v>47</v>
      </c>
      <c r="B1" s="7" t="s">
        <v>2129</v>
      </c>
    </row>
    <row r="2" spans="1:6">
      <c r="A2" s="21">
        <v>50</v>
      </c>
      <c r="B2" s="21" t="s">
        <v>2130</v>
      </c>
    </row>
    <row r="3" spans="1:6">
      <c r="C3" s="21">
        <v>51</v>
      </c>
      <c r="D3" s="21" t="s">
        <v>2134</v>
      </c>
    </row>
    <row r="4" spans="1:6">
      <c r="E4" s="21">
        <v>52</v>
      </c>
      <c r="F4" s="21" t="s">
        <v>2125</v>
      </c>
    </row>
    <row r="5" spans="1:6">
      <c r="E5" s="21">
        <v>53</v>
      </c>
      <c r="F5" s="21" t="s">
        <v>2126</v>
      </c>
    </row>
    <row r="6" spans="1:6">
      <c r="E6" s="21">
        <v>54</v>
      </c>
      <c r="F6" s="21" t="s">
        <v>2127</v>
      </c>
    </row>
    <row r="7" spans="1:6">
      <c r="C7" s="21">
        <v>55</v>
      </c>
      <c r="D7" s="21" t="s">
        <v>2135</v>
      </c>
    </row>
    <row r="8" spans="1:6">
      <c r="E8" s="21">
        <v>56</v>
      </c>
      <c r="F8" s="21" t="s">
        <v>2125</v>
      </c>
    </row>
    <row r="9" spans="1:6">
      <c r="E9" s="21">
        <v>57</v>
      </c>
      <c r="F9" s="21" t="s">
        <v>2126</v>
      </c>
    </row>
    <row r="10" spans="1:6">
      <c r="E10" s="21">
        <v>58</v>
      </c>
      <c r="F10" s="21" t="s">
        <v>2127</v>
      </c>
    </row>
    <row r="11" spans="1:6">
      <c r="C11" s="21">
        <v>59</v>
      </c>
      <c r="D11" s="21" t="s">
        <v>2136</v>
      </c>
    </row>
    <row r="12" spans="1:6">
      <c r="E12" s="21">
        <v>60</v>
      </c>
      <c r="F12" s="21" t="s">
        <v>2123</v>
      </c>
    </row>
    <row r="13" spans="1:6">
      <c r="E13" s="21">
        <v>61</v>
      </c>
      <c r="F13" s="21" t="s">
        <v>2124</v>
      </c>
    </row>
    <row r="14" spans="1:6">
      <c r="C14" s="21">
        <v>62</v>
      </c>
      <c r="D14" s="21" t="s">
        <v>2132</v>
      </c>
    </row>
    <row r="15" spans="1:6">
      <c r="C15" s="21">
        <v>63</v>
      </c>
      <c r="D15" s="21" t="s">
        <v>2137</v>
      </c>
    </row>
    <row r="16" spans="1:6">
      <c r="C16" s="21">
        <v>64</v>
      </c>
      <c r="D16" s="21" t="s">
        <v>2133</v>
      </c>
    </row>
    <row r="17" spans="1:6">
      <c r="A17" s="21">
        <v>68</v>
      </c>
      <c r="B17" s="21" t="s">
        <v>2131</v>
      </c>
    </row>
    <row r="18" spans="1:6">
      <c r="C18" s="21">
        <v>70</v>
      </c>
      <c r="D18" s="21" t="s">
        <v>2145</v>
      </c>
    </row>
    <row r="19" spans="1:6">
      <c r="C19" s="21">
        <v>71</v>
      </c>
      <c r="D19" s="21" t="s">
        <v>2146</v>
      </c>
    </row>
    <row r="20" spans="1:6">
      <c r="C20" s="21">
        <v>72</v>
      </c>
      <c r="D20" s="21" t="s">
        <v>2147</v>
      </c>
    </row>
    <row r="21" spans="1:6">
      <c r="C21" s="21">
        <v>73</v>
      </c>
      <c r="D21" s="21" t="s">
        <v>2148</v>
      </c>
    </row>
    <row r="22" spans="1:6">
      <c r="C22" s="21">
        <v>74</v>
      </c>
      <c r="D22" s="21" t="s">
        <v>2149</v>
      </c>
    </row>
    <row r="23" spans="1:6">
      <c r="A23" s="21">
        <v>65</v>
      </c>
      <c r="B23" s="21" t="s">
        <v>2139</v>
      </c>
    </row>
    <row r="24" spans="1:6">
      <c r="C24" s="21">
        <v>66</v>
      </c>
      <c r="D24" s="21" t="s">
        <v>2138</v>
      </c>
    </row>
    <row r="25" spans="1:6">
      <c r="E25" s="21">
        <v>75</v>
      </c>
      <c r="F25" s="21" t="s">
        <v>2150</v>
      </c>
    </row>
    <row r="26" spans="1:6">
      <c r="E26" s="21">
        <v>76</v>
      </c>
      <c r="F26" s="21" t="s">
        <v>2151</v>
      </c>
    </row>
    <row r="27" spans="1:6">
      <c r="E27" s="21">
        <v>77</v>
      </c>
      <c r="F27" s="21" t="s">
        <v>2152</v>
      </c>
    </row>
    <row r="28" spans="1:6">
      <c r="C28" s="21">
        <v>67</v>
      </c>
      <c r="D28" s="21" t="s">
        <v>2140</v>
      </c>
    </row>
    <row r="29" spans="1:6">
      <c r="C29" s="21">
        <v>79</v>
      </c>
      <c r="D29" s="21" t="s">
        <v>2141</v>
      </c>
    </row>
    <row r="30" spans="1:6">
      <c r="C30" s="21">
        <v>80</v>
      </c>
      <c r="D30" s="21" t="s">
        <v>2142</v>
      </c>
    </row>
    <row r="31" spans="1:6">
      <c r="C31" s="21">
        <v>81</v>
      </c>
      <c r="D31" s="21" t="s">
        <v>2143</v>
      </c>
    </row>
    <row r="32" spans="1:6">
      <c r="C32" s="21">
        <v>82</v>
      </c>
      <c r="D32" s="21" t="s">
        <v>2144</v>
      </c>
    </row>
    <row r="33" spans="3:4">
      <c r="C33" s="21">
        <v>84</v>
      </c>
      <c r="D33" s="21" t="s">
        <v>2128</v>
      </c>
    </row>
  </sheetData>
  <phoneticPr fontId="2" type="noConversion"/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QT2</vt:lpstr>
      <vt:lpstr>BSKU分類</vt:lpstr>
      <vt:lpstr>BSKU</vt:lpstr>
      <vt:lpstr>新RO站分類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1996-12-17T01:32:42Z</dcterms:created>
  <dcterms:modified xsi:type="dcterms:W3CDTF">2020-02-10T02:49:31Z</dcterms:modified>
</cp:coreProperties>
</file>