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19395" windowHeight="7170"/>
  </bookViews>
  <sheets>
    <sheet name="QT1" sheetId="1" r:id="rId1"/>
  </sheets>
  <definedNames>
    <definedName name="sale_amount_by_date">#REF!</definedName>
    <definedName name="sale_amount_by_date_10">#REF!</definedName>
    <definedName name="sale_amount_by_date_3">#REF!</definedName>
    <definedName name="sale_amount_by_date_4">#REF!</definedName>
    <definedName name="sale_amount_by_month">#REF!</definedName>
    <definedName name="sale_amount_by_month_10">#REF!</definedName>
    <definedName name="sale_amount_by_month_3">#REF!</definedName>
    <definedName name="sale_amount_by_month_4">#REF!</definedName>
  </definedNames>
  <calcPr calcId="144525"/>
</workbook>
</file>

<file path=xl/calcChain.xml><?xml version="1.0" encoding="utf-8"?>
<calcChain xmlns="http://schemas.openxmlformats.org/spreadsheetml/2006/main">
  <c r="C27" i="1" l="1"/>
  <c r="B26" i="1"/>
  <c r="D26" i="1" s="1"/>
  <c r="B25" i="1"/>
  <c r="D25" i="1" s="1"/>
  <c r="X24" i="1"/>
  <c r="Y24" i="1" s="1"/>
  <c r="B24" i="1"/>
  <c r="D24" i="1" s="1"/>
  <c r="B23" i="1"/>
  <c r="D23" i="1" s="1"/>
  <c r="B22" i="1"/>
  <c r="D22" i="1" s="1"/>
  <c r="E21" i="1"/>
  <c r="F21" i="1" s="1"/>
  <c r="E22" i="1" s="1"/>
  <c r="F22" i="1" s="1"/>
  <c r="E23" i="1" s="1"/>
  <c r="F23" i="1" s="1"/>
  <c r="E24" i="1" s="1"/>
  <c r="F24" i="1" s="1"/>
  <c r="E25" i="1" s="1"/>
  <c r="F25" i="1" s="1"/>
  <c r="E26" i="1" s="1"/>
  <c r="F26" i="1" s="1"/>
  <c r="B21" i="1"/>
  <c r="D21" i="1" s="1"/>
  <c r="B20" i="1"/>
  <c r="D20" i="1" s="1"/>
  <c r="B19" i="1"/>
  <c r="D19" i="1" s="1"/>
  <c r="B18" i="1"/>
  <c r="D18" i="1" s="1"/>
  <c r="B17" i="1"/>
  <c r="D17" i="1" s="1"/>
  <c r="B16" i="1"/>
  <c r="D16" i="1" s="1"/>
  <c r="B15" i="1"/>
  <c r="D15" i="1" s="1"/>
  <c r="E14" i="1"/>
  <c r="F14" i="1" s="1"/>
  <c r="E15" i="1" s="1"/>
  <c r="F15" i="1" s="1"/>
  <c r="E16" i="1" s="1"/>
  <c r="F16" i="1" s="1"/>
  <c r="E17" i="1" s="1"/>
  <c r="F17" i="1" s="1"/>
  <c r="E18" i="1" s="1"/>
  <c r="F18" i="1" s="1"/>
  <c r="E19" i="1" s="1"/>
  <c r="F19" i="1" s="1"/>
  <c r="E20" i="1" s="1"/>
  <c r="B14" i="1"/>
  <c r="D14" i="1" s="1"/>
  <c r="F13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B5" i="1"/>
  <c r="D4" i="1"/>
  <c r="B4" i="1"/>
  <c r="F3" i="1"/>
  <c r="E4" i="1" s="1"/>
  <c r="F4" i="1" s="1"/>
  <c r="E5" i="1" s="1"/>
  <c r="F5" i="1" s="1"/>
  <c r="E6" i="1" s="1"/>
  <c r="F6" i="1" s="1"/>
  <c r="E7" i="1" s="1"/>
  <c r="F7" i="1" s="1"/>
  <c r="E8" i="1" s="1"/>
  <c r="F8" i="1" s="1"/>
  <c r="E9" i="1" s="1"/>
  <c r="F9" i="1" s="1"/>
  <c r="E10" i="1" s="1"/>
  <c r="F10" i="1" s="1"/>
  <c r="E11" i="1" s="1"/>
  <c r="F11" i="1" s="1"/>
  <c r="E12" i="1" s="1"/>
  <c r="F12" i="1" s="1"/>
  <c r="E3" i="1"/>
  <c r="D3" i="1"/>
  <c r="B3" i="1"/>
  <c r="D2" i="1"/>
  <c r="B2" i="1"/>
  <c r="D27" i="1" l="1"/>
</calcChain>
</file>

<file path=xl/sharedStrings.xml><?xml version="1.0" encoding="utf-8"?>
<sst xmlns="http://schemas.openxmlformats.org/spreadsheetml/2006/main" count="70" uniqueCount="64">
  <si>
    <t>方/個</t>
  </si>
  <si>
    <t>數量</t>
  </si>
  <si>
    <t>小計</t>
  </si>
  <si>
    <t>箱號起</t>
  </si>
  <si>
    <t>至</t>
  </si>
  <si>
    <t>記號</t>
  </si>
  <si>
    <t>內容</t>
  </si>
  <si>
    <t>含海運成本(USD)已高抓</t>
    <phoneticPr fontId="4" type="noConversion"/>
  </si>
  <si>
    <t>WH機箱(40.5x36x15)</t>
    <phoneticPr fontId="4" type="noConversion"/>
  </si>
  <si>
    <t>300xWH3鐵板(4x3級掛扳+4x10吋扳手)</t>
    <phoneticPr fontId="4" type="noConversion"/>
  </si>
  <si>
    <t>20支透明濾瓶箱(無蓋)(59x48x31)</t>
  </si>
  <si>
    <t>800x10寸透明濾瓶+800CTO(20透明濾瓶+20CTO)</t>
    <phoneticPr fontId="4" type="noConversion"/>
  </si>
  <si>
    <t>20支白濾瓶箱(無蓋)(59x48x31)</t>
  </si>
  <si>
    <t>100x10寸白濾瓶+100CTO(20白濾瓶+20CTO)</t>
    <phoneticPr fontId="4" type="noConversion"/>
  </si>
  <si>
    <t>20支5寸透明濾瓶(59x48x19)</t>
    <phoneticPr fontId="4" type="noConversion"/>
  </si>
  <si>
    <t>200x5寸透明濾瓶</t>
    <phoneticPr fontId="4" type="noConversion"/>
  </si>
  <si>
    <t>20支5寸白濾瓶(59x48x19)</t>
    <phoneticPr fontId="4" type="noConversion"/>
  </si>
  <si>
    <t>240x5寸白濾瓶</t>
    <phoneticPr fontId="4" type="noConversion"/>
  </si>
  <si>
    <t>120支5吋PP箱(52*35*35)</t>
    <phoneticPr fontId="4" type="noConversion"/>
  </si>
  <si>
    <t>240x5寸PP</t>
    <phoneticPr fontId="4" type="noConversion"/>
  </si>
  <si>
    <t>60支藍蓋透明小T箱(42*31*42)</t>
    <phoneticPr fontId="4" type="noConversion"/>
  </si>
  <si>
    <t>120x白蓋雙開</t>
    <phoneticPr fontId="4" type="noConversion"/>
  </si>
  <si>
    <t>80支藍蓋透明小T箱(60*31*42)</t>
    <phoneticPr fontId="4" type="noConversion"/>
  </si>
  <si>
    <t>160x藍蓋雙開</t>
    <phoneticPr fontId="4" type="noConversion"/>
  </si>
  <si>
    <t>1000米無字2分PE白管箱(50*25.5*60)</t>
  </si>
  <si>
    <t>20x100米藍色水管</t>
    <phoneticPr fontId="4" type="noConversion"/>
  </si>
  <si>
    <t>10x100米紅色水管</t>
    <phoneticPr fontId="4" type="noConversion"/>
  </si>
  <si>
    <t>50支10吋PP棉箱(52x31x31)</t>
  </si>
  <si>
    <t>600x10寸PP</t>
    <phoneticPr fontId="4" type="noConversion"/>
  </si>
  <si>
    <t>50支超濾大T箱(65*28*33)</t>
    <phoneticPr fontId="4" type="noConversion"/>
  </si>
  <si>
    <t>100x大T-超濾膜</t>
    <phoneticPr fontId="4" type="noConversion"/>
  </si>
  <si>
    <t>30支10吋超濾(47*38*28)</t>
    <phoneticPr fontId="4" type="noConversion"/>
  </si>
  <si>
    <t>120x10寸平壓超濾膜</t>
    <phoneticPr fontId="4" type="noConversion"/>
  </si>
  <si>
    <t>50支膜殼超濾(47.4*27*27.5)</t>
    <phoneticPr fontId="4" type="noConversion"/>
  </si>
  <si>
    <t>100x1812膜殼超濾膜</t>
    <phoneticPr fontId="4" type="noConversion"/>
  </si>
  <si>
    <t>1000x小雙夾塑料原料袋(48x74x24)</t>
    <phoneticPr fontId="4" type="noConversion"/>
  </si>
  <si>
    <t>2000x小小夾</t>
    <phoneticPr fontId="4" type="noConversion"/>
  </si>
  <si>
    <t>2500x6分hose快接頭原箱(54x40x45)</t>
    <phoneticPr fontId="4" type="noConversion"/>
  </si>
  <si>
    <t>10000x6分hose快接</t>
    <phoneticPr fontId="4" type="noConversion"/>
  </si>
  <si>
    <t>RO機箱(37*18*48)</t>
    <phoneticPr fontId="4" type="noConversion"/>
  </si>
  <si>
    <t>三角型</t>
    <phoneticPr fontId="4" type="noConversion"/>
  </si>
  <si>
    <t>150x水表+7000xhose-O-ring+30x廢水比800cc</t>
    <phoneticPr fontId="4" type="noConversion"/>
  </si>
  <si>
    <t>水表 0.9</t>
    <phoneticPr fontId="4" type="noConversion"/>
  </si>
  <si>
    <t>150x水表+500x濾瓶-O-ring+30x廢水比800cc</t>
    <phoneticPr fontId="4" type="noConversion"/>
  </si>
  <si>
    <t>廢水比800cc 0.8</t>
    <phoneticPr fontId="4" type="noConversion"/>
  </si>
  <si>
    <t>2kx說明書+40x廢水比800cc+50xTDS+600x鵝頸快接頭</t>
    <phoneticPr fontId="4" type="noConversion"/>
  </si>
  <si>
    <t>400x10寸PP</t>
    <phoneticPr fontId="4" type="noConversion"/>
  </si>
  <si>
    <t>11G壓力桶(鋅合金)</t>
    <phoneticPr fontId="4" type="noConversion"/>
  </si>
  <si>
    <t>4x11G壓力桶(鋅合金)</t>
    <phoneticPr fontId="4" type="noConversion"/>
  </si>
  <si>
    <t>11G壓力桶(鐵制)</t>
    <phoneticPr fontId="4" type="noConversion"/>
  </si>
  <si>
    <t>4x11G壓力桶(鐵制)</t>
    <phoneticPr fontId="4" type="noConversion"/>
  </si>
  <si>
    <t>50支5吋CTO箱(37*37*26)</t>
  </si>
  <si>
    <t>600x5寸CTO</t>
    <phoneticPr fontId="4" type="noConversion"/>
  </si>
  <si>
    <t>50支10吋CTO(36*38*51.5)</t>
  </si>
  <si>
    <t>2000x10寸CTO</t>
    <phoneticPr fontId="4" type="noConversion"/>
  </si>
  <si>
    <t>雜箱(30*18*15)</t>
    <phoneticPr fontId="4" type="noConversion"/>
  </si>
  <si>
    <t>300x水表快接頭</t>
    <phoneticPr fontId="4" type="noConversion"/>
  </si>
  <si>
    <t>超濾注意事項</t>
    <phoneticPr fontId="4" type="noConversion"/>
  </si>
  <si>
    <t>新装好要放水冲洗30分钟到水清了方可使用（水清了，有一点小气泡没有关系，新膜安装后多使用，小气泡会消失）本款超滤膜是PP材料的干膜，适合直饮的材料！</t>
    <phoneticPr fontId="4" type="noConversion"/>
  </si>
  <si>
    <t>大T-超濾膜和1812膜殼超濾膜的廢水出口要接一個直通球閥, 平時關閉才會出淨水, 打開時可以沖洗膜排污水, 建議2-4week沖洗5分鐘</t>
    <phoneticPr fontId="4" type="noConversion"/>
  </si>
  <si>
    <t>超濾使用壽命: 24-36月</t>
    <phoneticPr fontId="4" type="noConversion"/>
  </si>
  <si>
    <t>超濾過濾孔徑: 0.01um</t>
    <phoneticPr fontId="4" type="noConversion"/>
  </si>
  <si>
    <t>安裝方式請看附件圖片</t>
    <phoneticPr fontId="4" type="noConversion"/>
  </si>
  <si>
    <t>其他英文說明, 請參考ebay上其他賣家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</si>
</sst>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0"/>
    <numFmt numFmtId="178" formatCode="_-* #,##0.00_-;\-* #,##0.00_-;_-* &quot;-&quot;??_-;_-@_-"/>
  </numFmts>
  <fonts count="44">
    <font>
      <sz val="12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宋体"/>
      <family val="3"/>
      <charset val="134"/>
    </font>
    <font>
      <sz val="11"/>
      <color indexed="9"/>
      <name val="Calibri"/>
      <family val="2"/>
    </font>
    <font>
      <sz val="11"/>
      <color indexed="9"/>
      <name val="宋体"/>
      <family val="3"/>
      <charset val="13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新細明體"/>
      <family val="1"/>
      <charset val="136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2" applyNumberFormat="0" applyAlignment="0" applyProtection="0"/>
    <xf numFmtId="0" fontId="12" fillId="22" borderId="3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2" applyNumberFormat="0" applyAlignment="0" applyProtection="0"/>
    <xf numFmtId="0" fontId="19" fillId="0" borderId="7" applyNumberFormat="0" applyFill="0" applyAlignment="0" applyProtection="0"/>
    <xf numFmtId="0" fontId="20" fillId="23" borderId="0" applyNumberFormat="0" applyBorder="0" applyAlignment="0" applyProtection="0"/>
    <xf numFmtId="0" fontId="6" fillId="24" borderId="8" applyNumberFormat="0" applyFont="0" applyAlignment="0" applyProtection="0"/>
    <xf numFmtId="0" fontId="21" fillId="21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34" fillId="0" borderId="10" applyNumberFormat="0" applyFill="0" applyAlignment="0" applyProtection="0">
      <alignment vertical="center"/>
    </xf>
    <xf numFmtId="0" fontId="35" fillId="21" borderId="2" applyNumberFormat="0" applyAlignment="0" applyProtection="0">
      <alignment vertical="center"/>
    </xf>
    <xf numFmtId="0" fontId="36" fillId="22" borderId="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43" fontId="25" fillId="0" borderId="0" applyFont="0" applyFill="0" applyBorder="0" applyAlignment="0" applyProtection="0"/>
    <xf numFmtId="178" fontId="4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1" borderId="9" applyNumberFormat="0" applyAlignment="0" applyProtection="0">
      <alignment vertical="center"/>
    </xf>
    <xf numFmtId="0" fontId="43" fillId="8" borderId="2" applyNumberFormat="0" applyAlignment="0" applyProtection="0">
      <alignment vertical="center"/>
    </xf>
    <xf numFmtId="0" fontId="40" fillId="0" borderId="0">
      <alignment vertical="center"/>
    </xf>
    <xf numFmtId="0" fontId="1" fillId="24" borderId="8" applyNumberFormat="0" applyFont="0" applyAlignment="0" applyProtection="0">
      <alignment vertical="center"/>
    </xf>
  </cellStyleXfs>
  <cellXfs count="14">
    <xf numFmtId="0" fontId="0" fillId="0" borderId="0" xfId="0"/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/>
    <xf numFmtId="176" fontId="2" fillId="0" borderId="0" xfId="0" applyNumberFormat="1" applyFont="1" applyFill="1"/>
    <xf numFmtId="2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0" fontId="2" fillId="2" borderId="0" xfId="0" quotePrefix="1" applyFont="1" applyFill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2" fillId="0" borderId="0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/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强调文字颜色 1" xfId="7"/>
    <cellStyle name="20% - 强调文字颜色 2" xfId="8"/>
    <cellStyle name="20% - 强调文字颜色 3" xfId="9"/>
    <cellStyle name="20% - 强调文字颜色 4" xfId="10"/>
    <cellStyle name="20% - 强调文字颜色 5" xfId="11"/>
    <cellStyle name="20% - 强调文字颜色 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强调文字颜色 1" xfId="19"/>
    <cellStyle name="40% - 强调文字颜色 2" xfId="20"/>
    <cellStyle name="40% - 强调文字颜色 3" xfId="21"/>
    <cellStyle name="40% - 强调文字颜色 4" xfId="22"/>
    <cellStyle name="40% - 强调文字颜色 5" xfId="23"/>
    <cellStyle name="40% - 强调文字颜色 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强调文字颜色 1" xfId="31"/>
    <cellStyle name="60% - 强调文字颜色 2" xfId="32"/>
    <cellStyle name="60% - 强调文字颜色 3" xfId="33"/>
    <cellStyle name="60% - 强调文字颜色 4" xfId="34"/>
    <cellStyle name="60% - 强调文字颜色 5" xfId="35"/>
    <cellStyle name="60% - 强调文字颜色 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百分比 2" xfId="60"/>
    <cellStyle name="标题" xfId="61"/>
    <cellStyle name="标题 1" xfId="62"/>
    <cellStyle name="标题 2" xfId="63"/>
    <cellStyle name="标题 3" xfId="64"/>
    <cellStyle name="标题 4" xfId="65"/>
    <cellStyle name="标题_WJ-RO-order-20130609-1" xfId="66"/>
    <cellStyle name="差" xfId="67"/>
    <cellStyle name="常规 2 2 2" xfId="68"/>
    <cellStyle name="常规_2006" xfId="69"/>
    <cellStyle name="汇总" xfId="70"/>
    <cellStyle name="计算" xfId="71"/>
    <cellStyle name="检查单元格" xfId="72"/>
    <cellStyle name="解释性文本" xfId="73"/>
    <cellStyle name="警告文本" xfId="74"/>
    <cellStyle name="链接单元格" xfId="75"/>
    <cellStyle name="千分位 2" xfId="76"/>
    <cellStyle name="千位分隔_H1-work-iv-pk-cn-0818-9" xfId="77"/>
    <cellStyle name="强调文字颜色 1" xfId="78"/>
    <cellStyle name="强调文字颜色 2" xfId="79"/>
    <cellStyle name="强调文字颜色 3" xfId="80"/>
    <cellStyle name="强调文字颜色 4" xfId="81"/>
    <cellStyle name="强调文字颜色 5" xfId="82"/>
    <cellStyle name="强调文字颜色 6" xfId="83"/>
    <cellStyle name="适中" xfId="84"/>
    <cellStyle name="输出" xfId="85"/>
    <cellStyle name="输入" xfId="86"/>
    <cellStyle name="一般" xfId="0" builtinId="0"/>
    <cellStyle name="一般 2" xfId="87"/>
    <cellStyle name="注释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topLeftCell="A9" zoomScaleNormal="100" workbookViewId="0">
      <selection activeCell="E24" sqref="E24"/>
    </sheetView>
  </sheetViews>
  <sheetFormatPr defaultRowHeight="12"/>
  <cols>
    <col min="1" max="1" width="28.875" style="3" customWidth="1"/>
    <col min="2" max="2" width="6.5" style="3" customWidth="1"/>
    <col min="3" max="3" width="5.625" style="3" customWidth="1"/>
    <col min="4" max="4" width="6.25" style="3" customWidth="1"/>
    <col min="5" max="5" width="7.5" style="3" customWidth="1"/>
    <col min="6" max="6" width="7" style="3" customWidth="1"/>
    <col min="7" max="7" width="6.125" style="3" customWidth="1"/>
    <col min="8" max="8" width="40.25" style="3" customWidth="1"/>
    <col min="9" max="9" width="18.875" style="1" customWidth="1"/>
    <col min="10" max="10" width="19.125" style="3" customWidth="1"/>
    <col min="11" max="16384" width="9" style="3"/>
  </cols>
  <sheetData>
    <row r="1" spans="1:9" s="1" customFormat="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</row>
    <row r="2" spans="1:9">
      <c r="A2" s="3" t="s">
        <v>8</v>
      </c>
      <c r="B2" s="4">
        <f>0.405*0.36*0.15</f>
        <v>2.1870000000000001E-2</v>
      </c>
      <c r="C2" s="3">
        <v>75</v>
      </c>
      <c r="D2" s="5">
        <f t="shared" ref="D2:D26" si="0">C2*B2</f>
        <v>1.64025</v>
      </c>
      <c r="E2" s="6">
        <v>1</v>
      </c>
      <c r="F2" s="6">
        <v>75</v>
      </c>
      <c r="G2" s="6"/>
      <c r="H2" s="7" t="s">
        <v>9</v>
      </c>
      <c r="I2" s="6"/>
    </row>
    <row r="3" spans="1:9">
      <c r="A3" s="3" t="s">
        <v>10</v>
      </c>
      <c r="B3" s="4">
        <f>0.59*0.48*0.31</f>
        <v>8.7791999999999981E-2</v>
      </c>
      <c r="C3" s="3">
        <v>40</v>
      </c>
      <c r="D3" s="5">
        <f t="shared" si="0"/>
        <v>3.5116799999999992</v>
      </c>
      <c r="E3" s="6">
        <f>F2+1</f>
        <v>76</v>
      </c>
      <c r="F3" s="6">
        <f>E3+C3-1</f>
        <v>115</v>
      </c>
      <c r="G3" s="6"/>
      <c r="H3" s="7" t="s">
        <v>11</v>
      </c>
      <c r="I3" s="6"/>
    </row>
    <row r="4" spans="1:9">
      <c r="A4" s="3" t="s">
        <v>12</v>
      </c>
      <c r="B4" s="4">
        <f>0.59*0.48*0.31</f>
        <v>8.7791999999999981E-2</v>
      </c>
      <c r="C4" s="3">
        <v>5</v>
      </c>
      <c r="D4" s="5">
        <f t="shared" si="0"/>
        <v>0.43895999999999991</v>
      </c>
      <c r="E4" s="6">
        <f t="shared" ref="E4:E12" si="1">F3+1</f>
        <v>116</v>
      </c>
      <c r="F4" s="6">
        <f t="shared" ref="F4:F19" si="2">E4+C4-1</f>
        <v>120</v>
      </c>
      <c r="G4" s="6"/>
      <c r="H4" s="7" t="s">
        <v>13</v>
      </c>
      <c r="I4" s="6"/>
    </row>
    <row r="5" spans="1:9">
      <c r="A5" s="3" t="s">
        <v>14</v>
      </c>
      <c r="B5" s="4">
        <f>0.59*0.48*0.19</f>
        <v>5.3807999999999995E-2</v>
      </c>
      <c r="C5" s="3">
        <v>10</v>
      </c>
      <c r="D5" s="5">
        <f t="shared" si="0"/>
        <v>0.53807999999999989</v>
      </c>
      <c r="E5" s="6">
        <f t="shared" si="1"/>
        <v>121</v>
      </c>
      <c r="F5" s="6">
        <f t="shared" si="2"/>
        <v>130</v>
      </c>
      <c r="H5" s="7" t="s">
        <v>15</v>
      </c>
      <c r="I5" s="6"/>
    </row>
    <row r="6" spans="1:9">
      <c r="A6" s="3" t="s">
        <v>16</v>
      </c>
      <c r="B6" s="4">
        <f>0.59*0.48*0.19</f>
        <v>5.3807999999999995E-2</v>
      </c>
      <c r="C6" s="3">
        <v>12</v>
      </c>
      <c r="D6" s="5">
        <f t="shared" si="0"/>
        <v>0.64569599999999994</v>
      </c>
      <c r="E6" s="6">
        <f t="shared" si="1"/>
        <v>131</v>
      </c>
      <c r="F6" s="6">
        <f t="shared" si="2"/>
        <v>142</v>
      </c>
      <c r="H6" s="7" t="s">
        <v>17</v>
      </c>
      <c r="I6" s="6"/>
    </row>
    <row r="7" spans="1:9">
      <c r="A7" s="3" t="s">
        <v>18</v>
      </c>
      <c r="B7" s="4">
        <f>0.52*0.35*0.35</f>
        <v>6.3699999999999993E-2</v>
      </c>
      <c r="C7" s="3">
        <v>2</v>
      </c>
      <c r="D7" s="5">
        <f t="shared" si="0"/>
        <v>0.12739999999999999</v>
      </c>
      <c r="E7" s="6">
        <f t="shared" si="1"/>
        <v>143</v>
      </c>
      <c r="F7" s="6">
        <f t="shared" si="2"/>
        <v>144</v>
      </c>
      <c r="H7" s="7" t="s">
        <v>19</v>
      </c>
      <c r="I7" s="6"/>
    </row>
    <row r="8" spans="1:9">
      <c r="A8" s="3" t="s">
        <v>20</v>
      </c>
      <c r="B8" s="4">
        <f>0.42*0.31*0.42</f>
        <v>5.468399999999999E-2</v>
      </c>
      <c r="C8" s="3">
        <v>2</v>
      </c>
      <c r="D8" s="5">
        <f t="shared" si="0"/>
        <v>0.10936799999999998</v>
      </c>
      <c r="E8" s="6">
        <f t="shared" si="1"/>
        <v>145</v>
      </c>
      <c r="F8" s="6">
        <f t="shared" si="2"/>
        <v>146</v>
      </c>
      <c r="H8" s="7" t="s">
        <v>21</v>
      </c>
      <c r="I8" s="8">
        <v>1.8</v>
      </c>
    </row>
    <row r="9" spans="1:9">
      <c r="A9" s="3" t="s">
        <v>22</v>
      </c>
      <c r="B9" s="4">
        <f>0.6*0.31*0.42</f>
        <v>7.8119999999999995E-2</v>
      </c>
      <c r="C9" s="3">
        <v>2</v>
      </c>
      <c r="D9" s="5">
        <f t="shared" si="0"/>
        <v>0.15623999999999999</v>
      </c>
      <c r="E9" s="6">
        <f t="shared" si="1"/>
        <v>147</v>
      </c>
      <c r="F9" s="6">
        <f t="shared" si="2"/>
        <v>148</v>
      </c>
      <c r="H9" s="7" t="s">
        <v>23</v>
      </c>
      <c r="I9" s="8">
        <v>1.8</v>
      </c>
    </row>
    <row r="10" spans="1:9">
      <c r="A10" s="3" t="s">
        <v>24</v>
      </c>
      <c r="B10" s="4">
        <f>0.5*0.255*0.6</f>
        <v>7.6499999999999999E-2</v>
      </c>
      <c r="C10" s="3">
        <v>2</v>
      </c>
      <c r="D10" s="5">
        <f t="shared" si="0"/>
        <v>0.153</v>
      </c>
      <c r="E10" s="6">
        <f t="shared" si="1"/>
        <v>149</v>
      </c>
      <c r="F10" s="6">
        <f t="shared" si="2"/>
        <v>150</v>
      </c>
      <c r="H10" s="3" t="s">
        <v>25</v>
      </c>
      <c r="I10" s="2">
        <v>7.8</v>
      </c>
    </row>
    <row r="11" spans="1:9">
      <c r="A11" s="3" t="s">
        <v>24</v>
      </c>
      <c r="B11" s="4">
        <f>0.5*0.255*0.6</f>
        <v>7.6499999999999999E-2</v>
      </c>
      <c r="C11" s="3">
        <v>1</v>
      </c>
      <c r="D11" s="5">
        <f t="shared" si="0"/>
        <v>7.6499999999999999E-2</v>
      </c>
      <c r="E11" s="6">
        <f t="shared" si="1"/>
        <v>151</v>
      </c>
      <c r="F11" s="6">
        <f t="shared" si="2"/>
        <v>151</v>
      </c>
      <c r="H11" s="3" t="s">
        <v>26</v>
      </c>
      <c r="I11" s="2">
        <v>7.8</v>
      </c>
    </row>
    <row r="12" spans="1:9">
      <c r="A12" s="3" t="s">
        <v>27</v>
      </c>
      <c r="B12" s="4">
        <f>0.52*0.31*0.31</f>
        <v>4.9972000000000003E-2</v>
      </c>
      <c r="C12" s="3">
        <v>12</v>
      </c>
      <c r="D12" s="5">
        <f t="shared" si="0"/>
        <v>0.59966399999999997</v>
      </c>
      <c r="E12" s="6">
        <f t="shared" si="1"/>
        <v>152</v>
      </c>
      <c r="F12" s="6">
        <f t="shared" si="2"/>
        <v>163</v>
      </c>
      <c r="G12" s="6"/>
      <c r="H12" s="3" t="s">
        <v>28</v>
      </c>
    </row>
    <row r="13" spans="1:9">
      <c r="A13" s="3" t="s">
        <v>29</v>
      </c>
      <c r="B13" s="4">
        <f>0.65*0.28*0.33</f>
        <v>6.0060000000000009E-2</v>
      </c>
      <c r="C13" s="3">
        <v>2</v>
      </c>
      <c r="D13" s="5">
        <f t="shared" si="0"/>
        <v>0.12012000000000002</v>
      </c>
      <c r="E13" s="6">
        <v>164</v>
      </c>
      <c r="F13" s="6">
        <f t="shared" si="2"/>
        <v>165</v>
      </c>
      <c r="H13" s="3" t="s">
        <v>30</v>
      </c>
      <c r="I13" s="2">
        <v>2</v>
      </c>
    </row>
    <row r="14" spans="1:9">
      <c r="A14" s="3" t="s">
        <v>31</v>
      </c>
      <c r="B14" s="4">
        <f>0.47*0.38*0.28</f>
        <v>5.0007999999999997E-2</v>
      </c>
      <c r="C14" s="3">
        <v>4</v>
      </c>
      <c r="D14" s="5">
        <f t="shared" si="0"/>
        <v>0.20003199999999999</v>
      </c>
      <c r="E14" s="6">
        <f t="shared" ref="E14:E26" si="3">F13+1</f>
        <v>166</v>
      </c>
      <c r="F14" s="6">
        <f t="shared" si="2"/>
        <v>169</v>
      </c>
      <c r="H14" s="3" t="s">
        <v>32</v>
      </c>
      <c r="I14" s="2">
        <v>2.5</v>
      </c>
    </row>
    <row r="15" spans="1:9">
      <c r="A15" s="3" t="s">
        <v>33</v>
      </c>
      <c r="B15" s="4">
        <f>0.474*0.27*0.275</f>
        <v>3.5194500000000004E-2</v>
      </c>
      <c r="C15" s="3">
        <v>2</v>
      </c>
      <c r="D15" s="5">
        <f t="shared" si="0"/>
        <v>7.0389000000000007E-2</v>
      </c>
      <c r="E15" s="6">
        <f t="shared" si="3"/>
        <v>170</v>
      </c>
      <c r="F15" s="6">
        <f t="shared" si="2"/>
        <v>171</v>
      </c>
      <c r="H15" s="3" t="s">
        <v>34</v>
      </c>
      <c r="I15" s="2">
        <v>2</v>
      </c>
    </row>
    <row r="16" spans="1:9">
      <c r="A16" s="3" t="s">
        <v>35</v>
      </c>
      <c r="B16" s="4">
        <f>0.48*0.74*0.24</f>
        <v>8.524799999999999E-2</v>
      </c>
      <c r="C16" s="3">
        <v>2</v>
      </c>
      <c r="D16" s="5">
        <f t="shared" si="0"/>
        <v>0.17049599999999998</v>
      </c>
      <c r="E16" s="6">
        <f t="shared" si="3"/>
        <v>172</v>
      </c>
      <c r="F16" s="6">
        <f t="shared" si="2"/>
        <v>173</v>
      </c>
      <c r="G16" s="6"/>
      <c r="H16" s="3" t="s">
        <v>36</v>
      </c>
    </row>
    <row r="17" spans="1:25">
      <c r="A17" s="3" t="s">
        <v>37</v>
      </c>
      <c r="B17" s="4">
        <f>0.54*0.4*0.45</f>
        <v>9.7200000000000009E-2</v>
      </c>
      <c r="C17" s="3">
        <v>4</v>
      </c>
      <c r="D17" s="5">
        <f t="shared" si="0"/>
        <v>0.38880000000000003</v>
      </c>
      <c r="E17" s="6">
        <f t="shared" si="3"/>
        <v>174</v>
      </c>
      <c r="F17" s="6">
        <f t="shared" si="2"/>
        <v>177</v>
      </c>
      <c r="G17" s="6"/>
      <c r="H17" s="3" t="s">
        <v>38</v>
      </c>
      <c r="I17" s="2">
        <v>0.8</v>
      </c>
    </row>
    <row r="18" spans="1:25">
      <c r="A18" s="3" t="s">
        <v>39</v>
      </c>
      <c r="B18" s="4">
        <f>0.37*0.18*0.48</f>
        <v>3.1967999999999996E-2</v>
      </c>
      <c r="C18" s="3">
        <v>1</v>
      </c>
      <c r="D18" s="5">
        <f t="shared" si="0"/>
        <v>3.1967999999999996E-2</v>
      </c>
      <c r="E18" s="6">
        <f t="shared" si="3"/>
        <v>178</v>
      </c>
      <c r="F18" s="6">
        <f t="shared" si="2"/>
        <v>178</v>
      </c>
      <c r="G18" s="3" t="s">
        <v>40</v>
      </c>
      <c r="H18" s="3" t="s">
        <v>41</v>
      </c>
      <c r="I18" s="2" t="s">
        <v>42</v>
      </c>
    </row>
    <row r="19" spans="1:25">
      <c r="A19" s="3" t="s">
        <v>39</v>
      </c>
      <c r="B19" s="4">
        <f>0.37*0.18*0.48</f>
        <v>3.1967999999999996E-2</v>
      </c>
      <c r="C19" s="3">
        <v>1</v>
      </c>
      <c r="D19" s="5">
        <f t="shared" si="0"/>
        <v>3.1967999999999996E-2</v>
      </c>
      <c r="E19" s="6">
        <f t="shared" si="3"/>
        <v>179</v>
      </c>
      <c r="F19" s="6">
        <f t="shared" si="2"/>
        <v>179</v>
      </c>
      <c r="G19" s="3" t="s">
        <v>40</v>
      </c>
      <c r="H19" s="3" t="s">
        <v>43</v>
      </c>
      <c r="I19" s="2" t="s">
        <v>44</v>
      </c>
    </row>
    <row r="20" spans="1:25">
      <c r="A20" s="3" t="s">
        <v>39</v>
      </c>
      <c r="B20" s="4">
        <f>0.37*0.18*0.48</f>
        <v>3.1967999999999996E-2</v>
      </c>
      <c r="C20" s="3">
        <v>2</v>
      </c>
      <c r="D20" s="5">
        <f t="shared" si="0"/>
        <v>6.3935999999999993E-2</v>
      </c>
      <c r="E20" s="6">
        <f t="shared" si="3"/>
        <v>180</v>
      </c>
      <c r="F20" s="6">
        <v>181</v>
      </c>
      <c r="G20" s="3" t="s">
        <v>40</v>
      </c>
      <c r="H20" s="3" t="s">
        <v>45</v>
      </c>
    </row>
    <row r="21" spans="1:25">
      <c r="A21" s="3" t="s">
        <v>27</v>
      </c>
      <c r="B21" s="4">
        <f>0.52*0.31*0.31</f>
        <v>4.9972000000000003E-2</v>
      </c>
      <c r="C21" s="3">
        <v>8</v>
      </c>
      <c r="D21" s="5">
        <f t="shared" si="0"/>
        <v>0.39977600000000002</v>
      </c>
      <c r="E21" s="6">
        <f t="shared" si="3"/>
        <v>182</v>
      </c>
      <c r="F21" s="6">
        <f t="shared" ref="F21:F26" si="4">E21+C21-1</f>
        <v>189</v>
      </c>
      <c r="G21" s="6"/>
      <c r="H21" s="3" t="s">
        <v>46</v>
      </c>
    </row>
    <row r="22" spans="1:25">
      <c r="A22" s="3" t="s">
        <v>47</v>
      </c>
      <c r="B22" s="4">
        <f>0.4*0.4*0.6</f>
        <v>9.6000000000000016E-2</v>
      </c>
      <c r="C22" s="3">
        <v>4</v>
      </c>
      <c r="D22" s="5">
        <f t="shared" si="0"/>
        <v>0.38400000000000006</v>
      </c>
      <c r="E22" s="6">
        <f t="shared" si="3"/>
        <v>190</v>
      </c>
      <c r="F22" s="6">
        <f t="shared" si="4"/>
        <v>193</v>
      </c>
      <c r="G22" s="6"/>
      <c r="H22" s="7" t="s">
        <v>48</v>
      </c>
      <c r="I22" s="8">
        <v>50</v>
      </c>
    </row>
    <row r="23" spans="1:25">
      <c r="A23" s="3" t="s">
        <v>49</v>
      </c>
      <c r="B23" s="4">
        <f>0.4*0.4*0.6</f>
        <v>9.6000000000000016E-2</v>
      </c>
      <c r="C23" s="3">
        <v>4</v>
      </c>
      <c r="D23" s="5">
        <f t="shared" si="0"/>
        <v>0.38400000000000006</v>
      </c>
      <c r="E23" s="6">
        <f t="shared" si="3"/>
        <v>194</v>
      </c>
      <c r="F23" s="6">
        <f t="shared" si="4"/>
        <v>197</v>
      </c>
      <c r="G23" s="6"/>
      <c r="H23" s="3" t="s">
        <v>50</v>
      </c>
      <c r="I23" s="2">
        <v>50</v>
      </c>
    </row>
    <row r="24" spans="1:25" ht="13.5" thickBot="1">
      <c r="A24" s="3" t="s">
        <v>51</v>
      </c>
      <c r="B24" s="4">
        <f>0.37*0.37*0.26</f>
        <v>3.5594000000000001E-2</v>
      </c>
      <c r="C24" s="3">
        <v>12</v>
      </c>
      <c r="D24" s="5">
        <f t="shared" si="0"/>
        <v>0.42712800000000001</v>
      </c>
      <c r="E24" s="6">
        <f t="shared" si="3"/>
        <v>198</v>
      </c>
      <c r="F24" s="6">
        <f t="shared" si="4"/>
        <v>209</v>
      </c>
      <c r="G24" s="6"/>
      <c r="H24" s="7" t="s">
        <v>52</v>
      </c>
      <c r="I24" s="6"/>
      <c r="J24" s="6"/>
      <c r="O24" s="9"/>
      <c r="P24" s="10"/>
      <c r="W24" s="3">
        <v>75</v>
      </c>
      <c r="X24" s="11">
        <f>37*15*46</f>
        <v>25530</v>
      </c>
      <c r="Y24" s="3">
        <f>W24*X24/1000000</f>
        <v>1.91475</v>
      </c>
    </row>
    <row r="25" spans="1:25">
      <c r="A25" s="3" t="s">
        <v>53</v>
      </c>
      <c r="B25" s="4">
        <f>0.36*0.38*0.515</f>
        <v>7.0452000000000001E-2</v>
      </c>
      <c r="C25" s="3">
        <v>40</v>
      </c>
      <c r="D25" s="5">
        <f t="shared" si="0"/>
        <v>2.8180800000000001</v>
      </c>
      <c r="E25" s="6">
        <f t="shared" si="3"/>
        <v>210</v>
      </c>
      <c r="F25" s="6">
        <f t="shared" si="4"/>
        <v>249</v>
      </c>
      <c r="H25" s="12" t="s">
        <v>54</v>
      </c>
    </row>
    <row r="26" spans="1:25">
      <c r="A26" s="3" t="s">
        <v>55</v>
      </c>
      <c r="B26" s="4">
        <f>0.3*0.18*0.15</f>
        <v>8.0999999999999996E-3</v>
      </c>
      <c r="C26" s="3">
        <v>1</v>
      </c>
      <c r="D26" s="5">
        <f t="shared" si="0"/>
        <v>8.0999999999999996E-3</v>
      </c>
      <c r="E26" s="6">
        <f t="shared" si="3"/>
        <v>250</v>
      </c>
      <c r="F26" s="6">
        <f t="shared" si="4"/>
        <v>250</v>
      </c>
      <c r="H26" s="3" t="s">
        <v>56</v>
      </c>
    </row>
    <row r="27" spans="1:25">
      <c r="B27" s="4"/>
      <c r="C27" s="13">
        <f>SUM(C2:C26)</f>
        <v>250</v>
      </c>
      <c r="D27" s="5">
        <f>SUM(D2:D26)</f>
        <v>13.495630999999998</v>
      </c>
      <c r="E27" s="6"/>
      <c r="F27" s="6"/>
      <c r="G27" s="6"/>
      <c r="H27" s="7"/>
      <c r="I27" s="6"/>
    </row>
    <row r="28" spans="1:25">
      <c r="B28" s="4"/>
      <c r="D28" s="5"/>
      <c r="E28" s="6"/>
      <c r="F28" s="6"/>
      <c r="G28" s="6"/>
      <c r="H28" s="6"/>
      <c r="I28" s="6"/>
    </row>
    <row r="29" spans="1:25">
      <c r="A29" s="3" t="s">
        <v>57</v>
      </c>
    </row>
    <row r="30" spans="1:25">
      <c r="A30" s="3" t="s">
        <v>58</v>
      </c>
    </row>
    <row r="31" spans="1:25">
      <c r="A31" s="3" t="s">
        <v>59</v>
      </c>
    </row>
    <row r="32" spans="1:25">
      <c r="A32" s="3" t="s">
        <v>60</v>
      </c>
    </row>
    <row r="33" spans="1:1">
      <c r="A33" s="3" t="s">
        <v>61</v>
      </c>
    </row>
    <row r="34" spans="1:1">
      <c r="A34" s="3" t="s">
        <v>62</v>
      </c>
    </row>
    <row r="35" spans="1:1">
      <c r="A35" s="3" t="s">
        <v>63</v>
      </c>
    </row>
  </sheetData>
  <phoneticPr fontId="3" type="noConversion"/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dv-10</dc:creator>
  <cp:lastModifiedBy>dv-10</cp:lastModifiedBy>
  <dcterms:created xsi:type="dcterms:W3CDTF">2019-07-05T05:50:55Z</dcterms:created>
  <dcterms:modified xsi:type="dcterms:W3CDTF">2019-07-05T05:52:21Z</dcterms:modified>
</cp:coreProperties>
</file>