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4"/>
  </bookViews>
  <sheets>
    <sheet name="加盟" sheetId="14" r:id="rId1"/>
    <sheet name="裝機" sheetId="13" r:id="rId2"/>
    <sheet name="業績" sheetId="8" r:id="rId3"/>
    <sheet name="toDo" sheetId="9" r:id="rId4"/>
    <sheet name="售水-wk" sheetId="10" r:id="rId5"/>
    <sheet name="街電" sheetId="5" r:id="rId6"/>
    <sheet name="售水4" sheetId="1" r:id="rId7"/>
    <sheet name="售水3" sheetId="6" r:id="rId8"/>
    <sheet name="售水2" sheetId="2" r:id="rId9"/>
    <sheet name="售水1" sheetId="3" r:id="rId10"/>
    <sheet name="售水0" sheetId="4" r:id="rId11"/>
    <sheet name="工作表1" sheetId="11" r:id="rId12"/>
    <sheet name="hotel" sheetId="12" r:id="rId13"/>
  </sheets>
  <definedNames>
    <definedName name="sale_amount_by_date" localSheetId="0">#REF!</definedName>
    <definedName name="sale_amount_by_date" localSheetId="1">#REF!</definedName>
    <definedName name="sale_amount_by_date">#REF!</definedName>
    <definedName name="sale_amount_by_date_10" localSheetId="0">#REF!</definedName>
    <definedName name="sale_amount_by_date_10" localSheetId="1">#REF!</definedName>
    <definedName name="sale_amount_by_date_10">#REF!</definedName>
    <definedName name="sale_amount_by_date_3" localSheetId="0">#REF!</definedName>
    <definedName name="sale_amount_by_date_3" localSheetId="1">#REF!</definedName>
    <definedName name="sale_amount_by_date_3">#REF!</definedName>
    <definedName name="sale_amount_by_date_4" localSheetId="0">#REF!</definedName>
    <definedName name="sale_amount_by_date_4" localSheetId="1">#REF!</definedName>
    <definedName name="sale_amount_by_date_4">#REF!</definedName>
    <definedName name="sale_amount_by_month" localSheetId="0">#REF!</definedName>
    <definedName name="sale_amount_by_month" localSheetId="1">#REF!</definedName>
    <definedName name="sale_amount_by_month">#REF!</definedName>
    <definedName name="sale_amount_by_month_10" localSheetId="0">#REF!</definedName>
    <definedName name="sale_amount_by_month_10" localSheetId="1">#REF!</definedName>
    <definedName name="sale_amount_by_month_10">#REF!</definedName>
    <definedName name="sale_amount_by_month_3" localSheetId="0">#REF!</definedName>
    <definedName name="sale_amount_by_month_3" localSheetId="1">#REF!</definedName>
    <definedName name="sale_amount_by_month_3">#REF!</definedName>
    <definedName name="sale_amount_by_month_4" localSheetId="0">#REF!</definedName>
    <definedName name="sale_amount_by_month_4" localSheetId="1">#REF!</definedName>
    <definedName name="sale_amount_by_month_4">#REF!</definedName>
  </definedNames>
  <calcPr calcId="145621"/>
</workbook>
</file>

<file path=xl/calcChain.xml><?xml version="1.0" encoding="utf-8"?>
<calcChain xmlns="http://schemas.openxmlformats.org/spreadsheetml/2006/main">
  <c r="M78" i="14" l="1"/>
  <c r="N78" i="14"/>
  <c r="K78" i="14"/>
  <c r="K79" i="14" s="1"/>
  <c r="L79" i="14" s="1"/>
  <c r="L74" i="14"/>
  <c r="L76" i="14"/>
  <c r="K76" i="14"/>
  <c r="J76" i="14"/>
  <c r="M75" i="14"/>
  <c r="L75" i="14"/>
  <c r="M74" i="14"/>
  <c r="I80" i="14" l="1"/>
  <c r="K80" i="14" s="1"/>
  <c r="K74" i="14"/>
  <c r="D74" i="14" l="1"/>
  <c r="D71" i="14"/>
  <c r="D72" i="14"/>
  <c r="D69" i="14"/>
  <c r="D70" i="14"/>
  <c r="D73" i="14"/>
  <c r="D75" i="14"/>
  <c r="D66" i="14"/>
  <c r="D65" i="14"/>
  <c r="D64" i="14"/>
  <c r="D63" i="14"/>
  <c r="D61" i="14"/>
  <c r="D60" i="14"/>
  <c r="D49" i="14"/>
  <c r="D59" i="14"/>
  <c r="D58" i="14"/>
  <c r="D56" i="14"/>
  <c r="D62" i="14"/>
  <c r="D55" i="14"/>
  <c r="D57" i="14"/>
  <c r="D54" i="14"/>
  <c r="D51" i="14"/>
  <c r="D52" i="14"/>
  <c r="D53" i="14"/>
  <c r="D48" i="14"/>
  <c r="I69" i="14"/>
  <c r="I71" i="14" s="1"/>
  <c r="K64" i="14"/>
  <c r="L50" i="14"/>
  <c r="L49" i="14"/>
  <c r="L44" i="14"/>
  <c r="K44" i="14"/>
  <c r="J44" i="14"/>
  <c r="M44" i="14" s="1"/>
  <c r="K43" i="14"/>
  <c r="L43" i="14" s="1"/>
  <c r="J43" i="14"/>
  <c r="K41" i="14"/>
  <c r="L41" i="14" s="1"/>
  <c r="J41" i="14"/>
  <c r="M41" i="14" s="1"/>
  <c r="K40" i="14"/>
  <c r="L40" i="14" s="1"/>
  <c r="J40" i="14"/>
  <c r="K39" i="14"/>
  <c r="L39" i="14" s="1"/>
  <c r="J39" i="14"/>
  <c r="D39" i="14"/>
  <c r="K38" i="14"/>
  <c r="L38" i="14" s="1"/>
  <c r="J38" i="14"/>
  <c r="D38" i="14"/>
  <c r="K37" i="14"/>
  <c r="L37" i="14" s="1"/>
  <c r="J37" i="14"/>
  <c r="D37" i="14"/>
  <c r="L36" i="14"/>
  <c r="K36" i="14"/>
  <c r="J36" i="14"/>
  <c r="M36" i="14" s="1"/>
  <c r="D36" i="14"/>
  <c r="K35" i="14"/>
  <c r="L35" i="14" s="1"/>
  <c r="J35" i="14"/>
  <c r="D35" i="14"/>
  <c r="K34" i="14"/>
  <c r="L34" i="14" s="1"/>
  <c r="J34" i="14"/>
  <c r="D34" i="14"/>
  <c r="K33" i="14"/>
  <c r="J33" i="14"/>
  <c r="D33" i="14"/>
  <c r="K32" i="14"/>
  <c r="L32" i="14" s="1"/>
  <c r="J32" i="14"/>
  <c r="M32" i="14" s="1"/>
  <c r="D32" i="14"/>
  <c r="K31" i="14"/>
  <c r="L31" i="14" s="1"/>
  <c r="J31" i="14"/>
  <c r="D31" i="14"/>
  <c r="K30" i="14"/>
  <c r="L30" i="14" s="1"/>
  <c r="J30" i="14"/>
  <c r="D30" i="14"/>
  <c r="K29" i="14"/>
  <c r="L29" i="14" s="1"/>
  <c r="J29" i="14"/>
  <c r="D29" i="14"/>
  <c r="K28" i="14"/>
  <c r="L28" i="14" s="1"/>
  <c r="J28" i="14"/>
  <c r="M28" i="14" s="1"/>
  <c r="D28" i="14"/>
  <c r="D26" i="14"/>
  <c r="D25" i="14"/>
  <c r="D24" i="14"/>
  <c r="L23" i="14"/>
  <c r="M23" i="14" s="1"/>
  <c r="D23" i="14"/>
  <c r="O22" i="14"/>
  <c r="L22" i="14"/>
  <c r="M22" i="14" s="1"/>
  <c r="D22" i="14"/>
  <c r="L21" i="14"/>
  <c r="M21" i="14" s="1"/>
  <c r="D21" i="14"/>
  <c r="D19" i="14"/>
  <c r="D18" i="14"/>
  <c r="D17" i="14"/>
  <c r="D16" i="14"/>
  <c r="D15" i="14"/>
  <c r="D14" i="14"/>
  <c r="I13" i="14"/>
  <c r="K13" i="14" s="1"/>
  <c r="D13" i="14"/>
  <c r="I12" i="14"/>
  <c r="K12" i="14" s="1"/>
  <c r="D12" i="14"/>
  <c r="K11" i="14"/>
  <c r="D11" i="14"/>
  <c r="I10" i="14"/>
  <c r="K10" i="14" s="1"/>
  <c r="D10" i="14"/>
  <c r="K9" i="14"/>
  <c r="D9" i="14"/>
  <c r="I8" i="14"/>
  <c r="K8" i="14" s="1"/>
  <c r="D8" i="14"/>
  <c r="I7" i="14"/>
  <c r="K7" i="14" s="1"/>
  <c r="D7" i="14"/>
  <c r="I6" i="14"/>
  <c r="K6" i="14" s="1"/>
  <c r="D6" i="14"/>
  <c r="K5" i="14"/>
  <c r="D5" i="14"/>
  <c r="I4" i="14"/>
  <c r="K4" i="14" s="1"/>
  <c r="D4" i="14"/>
  <c r="D3" i="14"/>
  <c r="D20" i="14" s="1"/>
  <c r="D40" i="14" l="1"/>
  <c r="D67" i="14"/>
  <c r="D27" i="14"/>
  <c r="D2" i="14" s="1"/>
  <c r="M30" i="14"/>
  <c r="M33" i="14"/>
  <c r="M34" i="14"/>
  <c r="M38" i="14"/>
  <c r="M40" i="14"/>
  <c r="M43" i="14"/>
  <c r="J69" i="14"/>
  <c r="J71" i="14" s="1"/>
  <c r="K69" i="14"/>
  <c r="M29" i="14"/>
  <c r="M31" i="14"/>
  <c r="M35" i="14"/>
  <c r="M37" i="14"/>
  <c r="M39" i="14"/>
  <c r="L33" i="14"/>
  <c r="I70" i="14"/>
  <c r="D187" i="8"/>
  <c r="J70" i="14" l="1"/>
  <c r="K71" i="14"/>
  <c r="K70" i="14"/>
  <c r="L69" i="14"/>
  <c r="B185" i="8"/>
  <c r="L71" i="14" l="1"/>
  <c r="L70" i="14"/>
  <c r="B183" i="8"/>
  <c r="B184" i="8"/>
  <c r="O191" i="8" l="1"/>
  <c r="O189" i="8"/>
  <c r="F189" i="8"/>
  <c r="O188" i="8"/>
  <c r="B181" i="8"/>
  <c r="B182" i="8"/>
  <c r="O192" i="8" l="1"/>
  <c r="I201" i="8"/>
  <c r="I200" i="8"/>
  <c r="I199" i="8"/>
  <c r="I202" i="8" l="1"/>
  <c r="Q187" i="8"/>
  <c r="B180" i="8"/>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G194" i="8" l="1"/>
  <c r="B142" i="8" l="1"/>
  <c r="B143" i="8"/>
  <c r="B144" i="8"/>
  <c r="B145" i="8"/>
  <c r="B146" i="8"/>
  <c r="N187" i="8" l="1"/>
  <c r="O187" i="8"/>
  <c r="P187" i="8"/>
  <c r="M187" i="8"/>
  <c r="B140" i="8"/>
  <c r="B141" i="8"/>
  <c r="O194" i="8" l="1"/>
  <c r="O195" i="8" s="1"/>
  <c r="O193" i="8"/>
  <c r="O190" i="8"/>
  <c r="P188" i="8"/>
  <c r="B139" i="8"/>
  <c r="U187" i="8"/>
  <c r="T187" i="8"/>
  <c r="S187"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K187" i="8"/>
  <c r="B131" i="8"/>
  <c r="B129" i="8" l="1"/>
  <c r="B130" i="8"/>
  <c r="B126" i="8" l="1"/>
  <c r="B127" i="8"/>
  <c r="B128" i="8"/>
  <c r="J187" i="8" l="1"/>
  <c r="I187"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F188" i="8" l="1"/>
  <c r="F190" i="8" s="1"/>
  <c r="B118" i="8"/>
  <c r="F191" i="8" l="1"/>
  <c r="F192" i="8" s="1"/>
  <c r="E187" i="8"/>
  <c r="B102" i="8"/>
  <c r="B103" i="8"/>
  <c r="B104" i="8"/>
  <c r="B105" i="8"/>
  <c r="B106" i="8"/>
  <c r="B107" i="8"/>
  <c r="B108" i="8"/>
  <c r="B109" i="8"/>
  <c r="B110" i="8"/>
  <c r="B111" i="8"/>
  <c r="B112" i="8"/>
  <c r="B113" i="8"/>
  <c r="B114" i="8"/>
  <c r="B115" i="8"/>
  <c r="B116" i="8"/>
  <c r="B117" i="8"/>
  <c r="F193"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G187" i="8" l="1"/>
  <c r="H187" i="8" l="1"/>
  <c r="K189" i="8" l="1"/>
  <c r="J189" i="8"/>
  <c r="I189" i="8"/>
  <c r="F187" i="8"/>
  <c r="C187" i="8" l="1"/>
  <c r="F194" i="8" s="1"/>
  <c r="F195" i="8" s="1"/>
  <c r="K188" i="8" l="1"/>
  <c r="C190" i="8"/>
  <c r="I188" i="8"/>
  <c r="J188" i="8"/>
  <c r="G188" i="8"/>
  <c r="H188"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S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T23" authorId="0">
      <text>
        <r>
          <rPr>
            <b/>
            <sz val="9"/>
            <color indexed="81"/>
            <rFont val="Tahoma"/>
            <charset val="1"/>
          </rPr>
          <t>廈崗33</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T26" authorId="0">
      <text>
        <r>
          <rPr>
            <b/>
            <sz val="9"/>
            <color indexed="81"/>
            <rFont val="Tahoma"/>
            <charset val="1"/>
          </rPr>
          <t>廈崗34</t>
        </r>
      </text>
    </comment>
    <comment ref="C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C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U30" authorId="0">
      <text>
        <r>
          <rPr>
            <b/>
            <sz val="9"/>
            <color indexed="81"/>
            <rFont val="Tahoma"/>
            <family val="2"/>
          </rPr>
          <t>廈崗1(9次)
廈崗29(3次)</t>
        </r>
      </text>
    </comment>
    <comment ref="C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F33" authorId="0">
      <text>
        <r>
          <rPr>
            <b/>
            <sz val="9"/>
            <color indexed="81"/>
            <rFont val="Tahoma"/>
            <family val="2"/>
          </rPr>
          <t xml:space="preserve">樹田41-1(5元包)
</t>
        </r>
      </text>
    </comment>
    <comment ref="H33" authorId="0">
      <text>
        <r>
          <rPr>
            <b/>
            <sz val="9"/>
            <color indexed="81"/>
            <rFont val="Tahoma"/>
            <family val="2"/>
          </rPr>
          <t>樹田41(1次)</t>
        </r>
      </text>
    </comment>
    <comment ref="C34" authorId="0">
      <text>
        <r>
          <rPr>
            <b/>
            <sz val="9"/>
            <color indexed="81"/>
            <rFont val="Tahoma"/>
            <family val="2"/>
          </rPr>
          <t>樹田86B-93B</t>
        </r>
      </text>
    </comment>
    <comment ref="F34" authorId="0">
      <text>
        <r>
          <rPr>
            <b/>
            <sz val="9"/>
            <color indexed="81"/>
            <rFont val="Tahoma"/>
            <family val="2"/>
          </rPr>
          <t>樹田35-4(5元包)
樹田78B-1
樹田54-4(5元包)</t>
        </r>
      </text>
    </comment>
    <comment ref="H34" authorId="0">
      <text>
        <r>
          <rPr>
            <b/>
            <sz val="9"/>
            <color indexed="81"/>
            <rFont val="Tahoma"/>
            <family val="2"/>
          </rPr>
          <t>樹田86B(0次)
樹田87B(0次)
樹田93B(0次)
樹田92B(0次)充4.5元</t>
        </r>
      </text>
    </comment>
    <comment ref="T34" authorId="0">
      <text>
        <r>
          <rPr>
            <b/>
            <sz val="9"/>
            <color indexed="81"/>
            <rFont val="Tahoma"/>
            <charset val="1"/>
          </rPr>
          <t>廈崗35-39</t>
        </r>
      </text>
    </comment>
    <comment ref="U34" authorId="0">
      <text>
        <r>
          <rPr>
            <b/>
            <sz val="9"/>
            <color indexed="81"/>
            <rFont val="Tahoma"/>
            <family val="2"/>
          </rPr>
          <t>廈崗35(0次)
廈崗37(0次)</t>
        </r>
      </text>
    </comment>
    <comment ref="C35" authorId="0">
      <text>
        <r>
          <rPr>
            <b/>
            <sz val="9"/>
            <color indexed="81"/>
            <rFont val="Tahoma"/>
            <family val="2"/>
          </rPr>
          <t>樹田94B-95B</t>
        </r>
      </text>
    </comment>
    <comment ref="F35" authorId="0">
      <text>
        <r>
          <rPr>
            <b/>
            <sz val="9"/>
            <color indexed="81"/>
            <rFont val="Tahoma"/>
            <family val="2"/>
          </rPr>
          <t>樹田67B-1(5元包)
樹田30-5(5元包)</t>
        </r>
      </text>
    </comment>
    <comment ref="T35" authorId="0">
      <text>
        <r>
          <rPr>
            <b/>
            <sz val="9"/>
            <color indexed="81"/>
            <rFont val="Tahoma"/>
            <charset val="1"/>
          </rPr>
          <t>廈崗40
廈崗41</t>
        </r>
      </text>
    </comment>
    <comment ref="U35" authorId="0">
      <text>
        <r>
          <rPr>
            <b/>
            <sz val="9"/>
            <color indexed="81"/>
            <rFont val="Tahoma"/>
            <family val="2"/>
          </rPr>
          <t xml:space="preserve">廈崗7(2次)
</t>
        </r>
      </text>
    </comment>
    <comment ref="C36" authorId="0">
      <text>
        <r>
          <rPr>
            <b/>
            <sz val="9"/>
            <color indexed="81"/>
            <rFont val="Tahoma"/>
            <family val="2"/>
          </rPr>
          <t>樹田96B-102B</t>
        </r>
      </text>
    </comment>
    <comment ref="F36" authorId="0">
      <text>
        <r>
          <rPr>
            <b/>
            <sz val="9"/>
            <color indexed="81"/>
            <rFont val="Tahoma"/>
            <family val="2"/>
          </rPr>
          <t>樹田4-6(5元包)</t>
        </r>
      </text>
    </comment>
    <comment ref="H36" authorId="0">
      <text>
        <r>
          <rPr>
            <b/>
            <sz val="9"/>
            <color indexed="81"/>
            <rFont val="Tahoma"/>
            <family val="2"/>
          </rPr>
          <t xml:space="preserve">樹田96B(0次)
樹田100B(0次)
樹田102B(0次)
</t>
        </r>
      </text>
    </comment>
    <comment ref="U36" authorId="0">
      <text>
        <r>
          <rPr>
            <b/>
            <sz val="9"/>
            <color indexed="81"/>
            <rFont val="Tahoma"/>
            <charset val="1"/>
          </rPr>
          <t>廈崗2紀先生</t>
        </r>
      </text>
    </comment>
    <comment ref="C37" authorId="0">
      <text>
        <r>
          <rPr>
            <b/>
            <sz val="9"/>
            <color indexed="81"/>
            <rFont val="Tahoma"/>
            <family val="2"/>
          </rPr>
          <t>樹田103B-105B</t>
        </r>
      </text>
    </comment>
    <comment ref="F37" authorId="0">
      <text>
        <r>
          <rPr>
            <b/>
            <sz val="9"/>
            <color indexed="81"/>
            <rFont val="Tahoma"/>
            <family val="2"/>
          </rPr>
          <t>樹田61-2(5元包)
樹田64-2(5元包)
樹田34-5(5元包)</t>
        </r>
      </text>
    </comment>
    <comment ref="T37" authorId="0">
      <text>
        <r>
          <rPr>
            <b/>
            <sz val="9"/>
            <color indexed="81"/>
            <rFont val="Tahoma"/>
            <charset val="1"/>
          </rPr>
          <t xml:space="preserve">廈崗42-46
</t>
        </r>
      </text>
    </comment>
    <comment ref="U37" authorId="0">
      <text>
        <r>
          <rPr>
            <b/>
            <sz val="9"/>
            <color indexed="81"/>
            <rFont val="Tahoma"/>
            <charset val="1"/>
          </rPr>
          <t>廈崗43(0次)</t>
        </r>
      </text>
    </comment>
    <comment ref="C38" authorId="0">
      <text>
        <r>
          <rPr>
            <b/>
            <sz val="9"/>
            <color indexed="81"/>
            <rFont val="Tahoma"/>
            <family val="2"/>
          </rPr>
          <t>樹田106B-108B</t>
        </r>
      </text>
    </comment>
    <comment ref="F38" authorId="0">
      <text>
        <r>
          <rPr>
            <b/>
            <sz val="9"/>
            <color indexed="81"/>
            <rFont val="Tahoma"/>
            <charset val="1"/>
          </rPr>
          <t>樹田5-5(5元包)
樹田2-1(5元包)
樹田68B-1(5元包)</t>
        </r>
      </text>
    </comment>
    <comment ref="H38" authorId="0">
      <text>
        <r>
          <rPr>
            <b/>
            <sz val="9"/>
            <color indexed="81"/>
            <rFont val="Tahoma"/>
            <family val="2"/>
          </rPr>
          <t xml:space="preserve">樹田2(1次)
</t>
        </r>
      </text>
    </comment>
    <comment ref="C39" authorId="0">
      <text>
        <r>
          <rPr>
            <b/>
            <sz val="9"/>
            <color indexed="81"/>
            <rFont val="Tahoma"/>
            <family val="2"/>
          </rPr>
          <t>樹田109B</t>
        </r>
      </text>
    </comment>
    <comment ref="F39" authorId="0">
      <text>
        <r>
          <rPr>
            <b/>
            <sz val="9"/>
            <color indexed="81"/>
            <rFont val="Tahoma"/>
            <charset val="1"/>
          </rPr>
          <t>樹田5-6(5元包)
樹田90B-1(5元包)</t>
        </r>
      </text>
    </comment>
    <comment ref="H39" authorId="0">
      <text>
        <r>
          <rPr>
            <b/>
            <sz val="9"/>
            <color indexed="81"/>
            <rFont val="Tahoma"/>
            <family val="2"/>
          </rPr>
          <t xml:space="preserve">樹田90B(1次)
</t>
        </r>
      </text>
    </comment>
    <comment ref="C40" authorId="0">
      <text>
        <r>
          <rPr>
            <b/>
            <sz val="9"/>
            <color indexed="81"/>
            <rFont val="Tahoma"/>
            <family val="2"/>
          </rPr>
          <t>樹田110B-111B</t>
        </r>
      </text>
    </comment>
    <comment ref="F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F41" authorId="0">
      <text>
        <r>
          <rPr>
            <b/>
            <sz val="9"/>
            <color indexed="81"/>
            <rFont val="Tahoma"/>
            <family val="2"/>
          </rPr>
          <t>樹田54-5(5元包)
樹田92B-1(充4.5元)
樹田35-5(5元包)</t>
        </r>
      </text>
    </comment>
    <comment ref="T41" authorId="0">
      <text>
        <r>
          <rPr>
            <b/>
            <sz val="9"/>
            <color indexed="81"/>
            <rFont val="Tahoma"/>
            <charset val="1"/>
          </rPr>
          <t xml:space="preserve">廈崗47-48
</t>
        </r>
      </text>
    </comment>
    <comment ref="F42" authorId="0">
      <text>
        <r>
          <rPr>
            <b/>
            <sz val="9"/>
            <color indexed="81"/>
            <rFont val="Tahoma"/>
            <charset val="1"/>
          </rPr>
          <t>樹田5-7(5元包)
樹田34-7(5元包2)</t>
        </r>
      </text>
    </comment>
    <comment ref="H42" authorId="0">
      <text>
        <r>
          <rPr>
            <b/>
            <sz val="9"/>
            <color indexed="81"/>
            <rFont val="Tahoma"/>
            <charset val="1"/>
          </rPr>
          <t>樹田34*2(7次)</t>
        </r>
      </text>
    </comment>
    <comment ref="F43" authorId="0">
      <text>
        <r>
          <rPr>
            <b/>
            <sz val="9"/>
            <color indexed="81"/>
            <rFont val="Tahoma"/>
            <charset val="1"/>
          </rPr>
          <t>林小姐回老家沒開門
樹田110B-1失敗
樹田2-2失敗(5元包)</t>
        </r>
      </text>
    </comment>
    <comment ref="F44" authorId="0">
      <text>
        <r>
          <rPr>
            <b/>
            <sz val="9"/>
            <color indexed="81"/>
            <rFont val="Tahoma"/>
            <charset val="1"/>
          </rPr>
          <t xml:space="preserve">樹田99B-1
</t>
        </r>
      </text>
    </comment>
    <comment ref="F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F46" authorId="0">
      <text>
        <r>
          <rPr>
            <b/>
            <sz val="9"/>
            <color indexed="81"/>
            <rFont val="Tahoma"/>
            <charset val="1"/>
          </rPr>
          <t>樹田4-8-9(5元包)
樹田61-3(5元包)
樹田5-8(5元包)</t>
        </r>
      </text>
    </comment>
    <comment ref="F47" authorId="0">
      <text>
        <r>
          <rPr>
            <b/>
            <sz val="9"/>
            <color indexed="81"/>
            <rFont val="Tahoma"/>
            <charset val="1"/>
          </rPr>
          <t>林小姐出去玩沒開門</t>
        </r>
      </text>
    </comment>
    <comment ref="C48" authorId="0">
      <text>
        <r>
          <rPr>
            <b/>
            <sz val="9"/>
            <color indexed="81"/>
            <rFont val="Tahoma"/>
            <family val="2"/>
          </rPr>
          <t>樹田116B</t>
        </r>
      </text>
    </comment>
    <comment ref="F48" authorId="0">
      <text>
        <r>
          <rPr>
            <b/>
            <sz val="9"/>
            <color indexed="81"/>
            <rFont val="Tahoma"/>
            <family val="2"/>
          </rPr>
          <t>樹田38-2(5元包)
樹田70B-1(5元包)
樹田4-8(5元包)</t>
        </r>
      </text>
    </comment>
    <comment ref="H48" authorId="0">
      <text>
        <r>
          <rPr>
            <b/>
            <sz val="9"/>
            <color indexed="81"/>
            <rFont val="Tahoma"/>
            <charset val="1"/>
          </rPr>
          <t>樹田38(2次)</t>
        </r>
      </text>
    </comment>
    <comment ref="F49" authorId="0">
      <text>
        <r>
          <rPr>
            <b/>
            <sz val="9"/>
            <color indexed="81"/>
            <rFont val="Tahoma"/>
            <charset val="1"/>
          </rPr>
          <t>樹田34-10-11(5元包2)
樹田5-9(5元包)
樹田22-4(5元包)
樹田46-4-5(5元包)
樹田35-6(5元包)</t>
        </r>
      </text>
    </comment>
    <comment ref="F50" authorId="0">
      <text>
        <r>
          <rPr>
            <b/>
            <sz val="9"/>
            <color indexed="81"/>
            <rFont val="Tahoma"/>
            <charset val="1"/>
          </rPr>
          <t>樹田90B-2(5元包)
樹田96B-1(5元包)
樹田69B-1-2(5元包)</t>
        </r>
      </text>
    </comment>
    <comment ref="F51" authorId="0">
      <text>
        <r>
          <rPr>
            <b/>
            <sz val="9"/>
            <color indexed="81"/>
            <rFont val="Tahoma"/>
            <charset val="1"/>
          </rPr>
          <t>樹田34-12-13(5元包2)
樹田64-5-6(5元包)</t>
        </r>
      </text>
    </comment>
    <comment ref="F52" authorId="0">
      <text>
        <r>
          <rPr>
            <b/>
            <sz val="9"/>
            <color indexed="81"/>
            <rFont val="Tahoma"/>
            <charset val="1"/>
          </rPr>
          <t>樹田54-7(5元包)
樹田41-2(5元包)
樹田5-10-11(5元包)
樹田4-9(5元包)</t>
        </r>
      </text>
    </comment>
    <comment ref="F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F54" authorId="0">
      <text>
        <r>
          <rPr>
            <b/>
            <sz val="9"/>
            <color indexed="81"/>
            <rFont val="Tahoma"/>
            <charset val="1"/>
          </rPr>
          <t>樹田34-15(5元包2)
樹田22-5-5.5(5元包)
樹田90B-3(5元包)
樹田61-4(5元包)</t>
        </r>
      </text>
    </comment>
    <comment ref="H54" authorId="0">
      <text>
        <r>
          <rPr>
            <b/>
            <sz val="9"/>
            <color indexed="81"/>
            <rFont val="Tahoma"/>
            <charset val="1"/>
          </rPr>
          <t>樹田118B(0次)</t>
        </r>
      </text>
    </comment>
    <comment ref="C55" authorId="0">
      <text>
        <r>
          <rPr>
            <b/>
            <sz val="9"/>
            <color indexed="81"/>
            <rFont val="Tahoma"/>
            <family val="2"/>
          </rPr>
          <t>樹田119B-121B</t>
        </r>
      </text>
    </comment>
    <comment ref="F55" authorId="0">
      <text>
        <r>
          <rPr>
            <b/>
            <sz val="9"/>
            <color indexed="81"/>
            <rFont val="Tahoma"/>
            <charset val="1"/>
          </rPr>
          <t>樹田93B-1(5元包)
樹田46-6-7(5元包2)
樹田4-9.5(5元包)</t>
        </r>
      </text>
    </comment>
    <comment ref="H55" authorId="0">
      <text>
        <r>
          <rPr>
            <b/>
            <sz val="9"/>
            <color indexed="81"/>
            <rFont val="Tahoma"/>
            <family val="2"/>
          </rPr>
          <t xml:space="preserve">樹田46*2(5次)
</t>
        </r>
      </text>
    </comment>
    <comment ref="F56" authorId="0">
      <text>
        <r>
          <rPr>
            <b/>
            <sz val="9"/>
            <color indexed="81"/>
            <rFont val="Tahoma"/>
            <charset val="1"/>
          </rPr>
          <t>樹田41-3(5元包)
樹田35-7(5元包)</t>
        </r>
      </text>
    </comment>
    <comment ref="T57" authorId="0">
      <text>
        <r>
          <rPr>
            <b/>
            <sz val="9"/>
            <color indexed="81"/>
            <rFont val="Tahoma"/>
            <charset val="1"/>
          </rPr>
          <t xml:space="preserve">廈崗49
</t>
        </r>
      </text>
    </comment>
    <comment ref="F58" authorId="0">
      <text>
        <r>
          <rPr>
            <b/>
            <sz val="9"/>
            <color indexed="81"/>
            <rFont val="Tahoma"/>
            <charset val="1"/>
          </rPr>
          <t>樹田41-4(5元包)
樹田4-10(5元包2)
樹田118B-1(5元包)</t>
        </r>
      </text>
    </comment>
    <comment ref="H58" authorId="0">
      <text>
        <r>
          <rPr>
            <b/>
            <sz val="9"/>
            <color indexed="81"/>
            <rFont val="Tahoma"/>
            <family val="2"/>
          </rPr>
          <t xml:space="preserve">樹田4*2(9次)
</t>
        </r>
      </text>
    </comment>
    <comment ref="F59" authorId="0">
      <text>
        <r>
          <rPr>
            <b/>
            <sz val="9"/>
            <color indexed="81"/>
            <rFont val="Tahoma"/>
            <charset val="1"/>
          </rPr>
          <t xml:space="preserve">樹田34-16-16.5(5元包3)
樹田87B-1(5元包)
樹田116B-1-3.5(5元包)
樹田75B-1(5元包)
</t>
        </r>
      </text>
    </comment>
    <comment ref="H59" authorId="0">
      <text>
        <r>
          <rPr>
            <b/>
            <sz val="9"/>
            <color indexed="81"/>
            <rFont val="Tahoma"/>
            <charset val="1"/>
          </rPr>
          <t>樹田34*3(16次)
樹田116B(0次)</t>
        </r>
      </text>
    </comment>
    <comment ref="F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F61" authorId="0">
      <text>
        <r>
          <rPr>
            <b/>
            <sz val="9"/>
            <color indexed="81"/>
            <rFont val="Tahoma"/>
            <charset val="1"/>
          </rPr>
          <t xml:space="preserve">樹田34-17-18(5元包3)
</t>
        </r>
      </text>
    </comment>
    <comment ref="C62" authorId="0">
      <text>
        <r>
          <rPr>
            <b/>
            <sz val="9"/>
            <color indexed="81"/>
            <rFont val="Tahoma"/>
            <family val="2"/>
          </rPr>
          <t>樹田125B</t>
        </r>
      </text>
    </comment>
    <comment ref="F62" authorId="0">
      <text>
        <r>
          <rPr>
            <b/>
            <sz val="9"/>
            <color indexed="81"/>
            <rFont val="Tahoma"/>
            <charset val="1"/>
          </rPr>
          <t>樹田35-9(5元包)
樹田34-19(5元包3)
樹田70B-2(5元包)
樹田118B-2(5元包)
樹田46-8-9(5元包2)
樹田64-7-8(5元包2)
樹田123B-1
樹田4-11-11.5(5元包2)
樹田68B-3.5(5元包)</t>
        </r>
      </text>
    </comment>
    <comment ref="H62" authorId="0">
      <text>
        <r>
          <rPr>
            <b/>
            <sz val="9"/>
            <color indexed="81"/>
            <rFont val="Tahoma"/>
            <family val="2"/>
          </rPr>
          <t>樹田64*2(6次)</t>
        </r>
      </text>
    </comment>
    <comment ref="C63" authorId="0">
      <text>
        <r>
          <rPr>
            <b/>
            <sz val="9"/>
            <color indexed="81"/>
            <rFont val="Tahoma"/>
            <family val="2"/>
          </rPr>
          <t>樹田126B-128B</t>
        </r>
      </text>
    </comment>
    <comment ref="F63" authorId="0">
      <text>
        <r>
          <rPr>
            <b/>
            <sz val="9"/>
            <color indexed="81"/>
            <rFont val="Tahoma"/>
            <charset val="1"/>
          </rPr>
          <t xml:space="preserve">樹田124B-1
</t>
        </r>
      </text>
    </comment>
    <comment ref="H63" authorId="0">
      <text>
        <r>
          <rPr>
            <b/>
            <sz val="9"/>
            <color indexed="81"/>
            <rFont val="Tahoma"/>
            <charset val="1"/>
          </rPr>
          <t>樹田127B(0次)</t>
        </r>
      </text>
    </comment>
    <comment ref="F64" authorId="0">
      <text>
        <r>
          <rPr>
            <b/>
            <sz val="9"/>
            <color indexed="81"/>
            <rFont val="Tahoma"/>
            <charset val="1"/>
          </rPr>
          <t>樹田124B-2
樹田67B-2(5元包)</t>
        </r>
      </text>
    </comment>
    <comment ref="C65" authorId="0">
      <text>
        <r>
          <rPr>
            <b/>
            <sz val="9"/>
            <color indexed="81"/>
            <rFont val="Tahoma"/>
            <family val="2"/>
          </rPr>
          <t>樹田129B</t>
        </r>
      </text>
    </comment>
    <comment ref="F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F66" authorId="0">
      <text>
        <r>
          <rPr>
            <b/>
            <sz val="9"/>
            <color indexed="81"/>
            <rFont val="Tahoma"/>
            <charset val="1"/>
          </rPr>
          <t xml:space="preserve">樹田118B-3(5元包)
樹田125B-1
</t>
        </r>
      </text>
    </comment>
    <comment ref="F67" authorId="0">
      <text>
        <r>
          <rPr>
            <b/>
            <sz val="9"/>
            <color indexed="81"/>
            <rFont val="Tahoma"/>
            <charset val="1"/>
          </rPr>
          <t>樹田4-13.5-14.5(5元包2)
樹田64-9-10(5元包2)</t>
        </r>
      </text>
    </comment>
    <comment ref="C68" authorId="0">
      <text>
        <r>
          <rPr>
            <b/>
            <sz val="9"/>
            <color indexed="81"/>
            <rFont val="Tahoma"/>
            <family val="2"/>
          </rPr>
          <t>樹田132B-133B</t>
        </r>
      </text>
    </comment>
    <comment ref="F68" authorId="0">
      <text>
        <r>
          <rPr>
            <b/>
            <sz val="9"/>
            <color indexed="81"/>
            <rFont val="Tahoma"/>
            <charset val="1"/>
          </rPr>
          <t xml:space="preserve">樹田116B-4-7(5元包)
樹田5-12-13.5(5元包2)
</t>
        </r>
      </text>
    </comment>
    <comment ref="H68" authorId="0">
      <text>
        <r>
          <rPr>
            <b/>
            <sz val="9"/>
            <color indexed="81"/>
            <rFont val="Tahoma"/>
            <charset val="1"/>
          </rPr>
          <t>樹田5*2(11次)</t>
        </r>
      </text>
    </comment>
    <comment ref="F69" authorId="0">
      <text>
        <r>
          <rPr>
            <b/>
            <sz val="9"/>
            <color indexed="81"/>
            <rFont val="Tahoma"/>
            <charset val="1"/>
          </rPr>
          <t>樹田22-6-7(5元包)
樹田46-10-11(5元包2)</t>
        </r>
      </text>
    </comment>
    <comment ref="F70" authorId="0">
      <text>
        <r>
          <rPr>
            <b/>
            <sz val="9"/>
            <color indexed="81"/>
            <rFont val="Tahoma"/>
            <charset val="1"/>
          </rPr>
          <t xml:space="preserve">樹田4-15(5元包2)
</t>
        </r>
      </text>
    </comment>
    <comment ref="F71" authorId="0">
      <text>
        <r>
          <rPr>
            <b/>
            <sz val="9"/>
            <color indexed="81"/>
            <rFont val="Tahoma"/>
            <charset val="1"/>
          </rPr>
          <t>樹田87B-3(5元包)</t>
        </r>
      </text>
    </comment>
    <comment ref="C73" authorId="0">
      <text>
        <r>
          <rPr>
            <b/>
            <sz val="9"/>
            <color indexed="81"/>
            <rFont val="Tahoma"/>
            <family val="2"/>
          </rPr>
          <t>樹田134B</t>
        </r>
      </text>
    </comment>
    <comment ref="F73" authorId="0">
      <text>
        <r>
          <rPr>
            <b/>
            <sz val="9"/>
            <color indexed="81"/>
            <rFont val="Tahoma"/>
            <charset val="1"/>
          </rPr>
          <t xml:space="preserve">樹田64-11-12(5元包2)
樹田116B-8-11(5元包2)
</t>
        </r>
      </text>
    </comment>
    <comment ref="H73" authorId="0">
      <text>
        <r>
          <rPr>
            <b/>
            <sz val="9"/>
            <color indexed="81"/>
            <rFont val="Tahoma"/>
            <charset val="1"/>
          </rPr>
          <t>樹田116B*2(7次)</t>
        </r>
      </text>
    </comment>
    <comment ref="C74" authorId="0">
      <text>
        <r>
          <rPr>
            <b/>
            <sz val="9"/>
            <color indexed="81"/>
            <rFont val="Tahoma"/>
            <family val="2"/>
          </rPr>
          <t>樹田135B-136B</t>
        </r>
      </text>
    </comment>
    <comment ref="F74" authorId="0">
      <text>
        <r>
          <rPr>
            <b/>
            <sz val="9"/>
            <color indexed="81"/>
            <rFont val="Tahoma"/>
            <family val="2"/>
          </rPr>
          <t>樹田90B-4(5元包)</t>
        </r>
      </text>
    </comment>
    <comment ref="C76" authorId="0">
      <text>
        <r>
          <rPr>
            <b/>
            <sz val="9"/>
            <color indexed="81"/>
            <rFont val="Tahoma"/>
            <family val="2"/>
          </rPr>
          <t>樹田137B-138B</t>
        </r>
      </text>
    </comment>
    <comment ref="F76" authorId="0">
      <text>
        <r>
          <rPr>
            <b/>
            <sz val="9"/>
            <color indexed="81"/>
            <rFont val="Tahoma"/>
            <charset val="1"/>
          </rPr>
          <t>樹田134B-1(5元包)
樹田4-16(5元包3)
樹田127B-1(5元包)</t>
        </r>
      </text>
    </comment>
    <comment ref="H76" authorId="0">
      <text>
        <r>
          <rPr>
            <b/>
            <sz val="9"/>
            <color indexed="81"/>
            <rFont val="Tahoma"/>
            <family val="2"/>
          </rPr>
          <t xml:space="preserve">樹田134B(0次)
樹田4*3(15次)
</t>
        </r>
      </text>
    </comment>
    <comment ref="F78" authorId="0">
      <text>
        <r>
          <rPr>
            <b/>
            <sz val="9"/>
            <color indexed="81"/>
            <rFont val="Tahoma"/>
            <charset val="1"/>
          </rPr>
          <t xml:space="preserve">樹田90B-5(5元包)
樹田136B-1(5元包)
樹田134B-2-5(5元包)
</t>
        </r>
      </text>
    </comment>
    <comment ref="H78" authorId="0">
      <text>
        <r>
          <rPr>
            <b/>
            <sz val="9"/>
            <color indexed="81"/>
            <rFont val="Tahoma"/>
            <family val="2"/>
          </rPr>
          <t xml:space="preserve">樹田136B(0次)
</t>
        </r>
      </text>
    </comment>
    <comment ref="F79" authorId="0">
      <text>
        <r>
          <rPr>
            <b/>
            <sz val="9"/>
            <color indexed="81"/>
            <rFont val="Tahoma"/>
            <charset val="1"/>
          </rPr>
          <t xml:space="preserve">樹田4-17-18.5(5元包3)
</t>
        </r>
      </text>
    </comment>
    <comment ref="F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F83" authorId="0">
      <text>
        <r>
          <rPr>
            <b/>
            <sz val="9"/>
            <color indexed="81"/>
            <rFont val="Tahoma"/>
            <charset val="1"/>
          </rPr>
          <t xml:space="preserve">樹田136B-2-4(5元包)
</t>
        </r>
      </text>
    </comment>
    <comment ref="F84" authorId="0">
      <text>
        <r>
          <rPr>
            <b/>
            <sz val="9"/>
            <color indexed="81"/>
            <rFont val="Tahoma"/>
            <charset val="1"/>
          </rPr>
          <t xml:space="preserve">樹田139B-1-4(5元包)
樹田4-19-21(5元包3)
</t>
        </r>
      </text>
    </comment>
    <comment ref="H84" authorId="0">
      <text>
        <r>
          <rPr>
            <b/>
            <sz val="9"/>
            <color indexed="81"/>
            <rFont val="Tahoma"/>
            <family val="2"/>
          </rPr>
          <t xml:space="preserve">樹田139B(1次)
</t>
        </r>
      </text>
    </comment>
    <comment ref="F86" authorId="0">
      <text>
        <r>
          <rPr>
            <b/>
            <sz val="9"/>
            <color indexed="81"/>
            <rFont val="Tahoma"/>
            <charset val="1"/>
          </rPr>
          <t>樹田87B-4(5元包)</t>
        </r>
      </text>
    </comment>
    <comment ref="F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F88" authorId="0">
      <text>
        <r>
          <rPr>
            <b/>
            <sz val="9"/>
            <color indexed="81"/>
            <rFont val="Tahoma"/>
            <charset val="1"/>
          </rPr>
          <t>樹田127B-2(5元包)</t>
        </r>
      </text>
    </comment>
    <comment ref="F89" authorId="0">
      <text>
        <r>
          <rPr>
            <b/>
            <sz val="9"/>
            <color indexed="81"/>
            <rFont val="Tahoma"/>
            <charset val="1"/>
          </rPr>
          <t>樹田85B-1(5元包)
樹田136B-6(5元包)</t>
        </r>
      </text>
    </comment>
    <comment ref="H89" authorId="0">
      <text>
        <r>
          <rPr>
            <b/>
            <sz val="9"/>
            <color indexed="81"/>
            <rFont val="Tahoma"/>
            <family val="2"/>
          </rPr>
          <t xml:space="preserve">樹田85B(0次)
</t>
        </r>
      </text>
    </comment>
    <comment ref="F91" authorId="0">
      <text>
        <r>
          <rPr>
            <b/>
            <sz val="9"/>
            <color indexed="81"/>
            <rFont val="Tahoma"/>
            <charset val="1"/>
          </rPr>
          <t>樹田4-22-23.5(5元包3)
樹田136B-7(5元包)
樹田100B-1(5元包)
樹田69B-3-4(5元包)</t>
        </r>
      </text>
    </comment>
    <comment ref="F92" authorId="0">
      <text>
        <r>
          <rPr>
            <b/>
            <sz val="9"/>
            <color indexed="81"/>
            <rFont val="Tahoma"/>
            <charset val="1"/>
          </rPr>
          <t>樹田46-12-13(5元包2)
樹田102B-1(5元包)</t>
        </r>
      </text>
    </comment>
    <comment ref="F93" authorId="0">
      <text>
        <r>
          <rPr>
            <b/>
            <sz val="9"/>
            <color indexed="81"/>
            <rFont val="Tahoma"/>
            <charset val="1"/>
          </rPr>
          <t>樹田82B-1
樹田90B-7(5元包)
樹田64-13-14(5元包2)
樹田127B-3(5元包)
樹田116B-15-17(5元包3)</t>
        </r>
      </text>
    </comment>
    <comment ref="H93" authorId="0">
      <text>
        <r>
          <rPr>
            <b/>
            <sz val="9"/>
            <color indexed="81"/>
            <rFont val="Tahoma"/>
            <charset val="1"/>
          </rPr>
          <t>樹田116B*3(15次)</t>
        </r>
      </text>
    </comment>
    <comment ref="C94" authorId="0">
      <text>
        <r>
          <rPr>
            <b/>
            <sz val="9"/>
            <color indexed="81"/>
            <rFont val="Tahoma"/>
            <family val="2"/>
          </rPr>
          <t>樹田142B-145B</t>
        </r>
      </text>
    </comment>
    <comment ref="F94" authorId="0">
      <text>
        <r>
          <rPr>
            <b/>
            <sz val="9"/>
            <color indexed="81"/>
            <rFont val="Tahoma"/>
            <charset val="1"/>
          </rPr>
          <t>樹田61-6(5元包)
樹田4-25(5元包4)
樹田136B-8(5元包)</t>
        </r>
      </text>
    </comment>
    <comment ref="H94" authorId="0">
      <text>
        <r>
          <rPr>
            <b/>
            <sz val="9"/>
            <color indexed="81"/>
            <rFont val="Tahoma"/>
            <charset val="1"/>
          </rPr>
          <t>樹田4*4(24次)</t>
        </r>
      </text>
    </comment>
    <comment ref="F95" authorId="0">
      <text>
        <r>
          <rPr>
            <b/>
            <sz val="9"/>
            <color indexed="81"/>
            <rFont val="Tahoma"/>
            <charset val="1"/>
          </rPr>
          <t>樹田54-8(5元包)</t>
        </r>
      </text>
    </comment>
    <comment ref="C96" authorId="0">
      <text>
        <r>
          <rPr>
            <b/>
            <sz val="9"/>
            <color indexed="81"/>
            <rFont val="Tahoma"/>
            <family val="2"/>
          </rPr>
          <t>樹田146B</t>
        </r>
      </text>
    </comment>
    <comment ref="F96" authorId="0">
      <text>
        <r>
          <rPr>
            <b/>
            <sz val="9"/>
            <color indexed="81"/>
            <rFont val="Tahoma"/>
            <charset val="1"/>
          </rPr>
          <t>樹田4-26.5(5元包4)
樹田34-20-21(5元包3)
樹田127B-4(5元包)</t>
        </r>
      </text>
    </comment>
    <comment ref="F97" authorId="0">
      <text>
        <r>
          <rPr>
            <b/>
            <sz val="9"/>
            <color indexed="81"/>
            <rFont val="Tahoma"/>
            <charset val="1"/>
          </rPr>
          <t>樹田4-27(5元包4)
樹田70B-3(5元包)
樹田90B-8(5元包)
樹田123B-2-6(5元包)
樹田68B-5(5元包)
樹田75B-2(5元包)
樹田76B-1</t>
        </r>
      </text>
    </comment>
    <comment ref="H97" authorId="0">
      <text>
        <r>
          <rPr>
            <b/>
            <sz val="9"/>
            <color indexed="81"/>
            <rFont val="Tahoma"/>
            <charset val="1"/>
          </rPr>
          <t>樹田123B(1次)</t>
        </r>
      </text>
    </comment>
    <comment ref="F98" authorId="0">
      <text>
        <r>
          <rPr>
            <b/>
            <sz val="9"/>
            <color indexed="81"/>
            <rFont val="Tahoma"/>
            <charset val="1"/>
          </rPr>
          <t>樹田64-15-16(5元包2)
樹田2-4(5元包)</t>
        </r>
      </text>
    </comment>
    <comment ref="F99" authorId="0">
      <text>
        <r>
          <rPr>
            <b/>
            <sz val="9"/>
            <color indexed="81"/>
            <rFont val="Tahoma"/>
            <charset val="1"/>
          </rPr>
          <t xml:space="preserve">樹田54-9(5元包)
樹田4-28(5元包4)
樹田116B-18-21(5元包3)
樹田70B-3-5(5元包)
</t>
        </r>
      </text>
    </comment>
    <comment ref="F100" authorId="0">
      <text>
        <r>
          <rPr>
            <b/>
            <sz val="9"/>
            <color indexed="81"/>
            <rFont val="Tahoma"/>
            <charset val="1"/>
          </rPr>
          <t>樹田22-8(5元包)</t>
        </r>
      </text>
    </comment>
    <comment ref="F102" authorId="0">
      <text>
        <r>
          <rPr>
            <b/>
            <sz val="9"/>
            <color indexed="81"/>
            <rFont val="Tahoma"/>
            <charset val="1"/>
          </rPr>
          <t>樹田5-14-16(5元包2)</t>
        </r>
      </text>
    </comment>
    <comment ref="F103" authorId="0">
      <text>
        <r>
          <rPr>
            <b/>
            <sz val="9"/>
            <color indexed="81"/>
            <rFont val="Tahoma"/>
            <charset val="1"/>
          </rPr>
          <t>樹田34-22-23(5元包3)
樹田54-10(5元包)</t>
        </r>
      </text>
    </comment>
    <comment ref="F104" authorId="0">
      <text>
        <r>
          <rPr>
            <b/>
            <sz val="9"/>
            <color indexed="81"/>
            <rFont val="Tahoma"/>
            <charset val="1"/>
          </rPr>
          <t>樹田123B-7-9.5(5元包)
樹田69B-5-6(5元包)</t>
        </r>
      </text>
    </comment>
    <comment ref="F105" authorId="0">
      <text>
        <r>
          <rPr>
            <b/>
            <sz val="9"/>
            <color indexed="81"/>
            <rFont val="Tahoma"/>
            <charset val="1"/>
          </rPr>
          <t>樹田68B-6(5元包)</t>
        </r>
      </text>
    </comment>
    <comment ref="F106" authorId="0">
      <text>
        <r>
          <rPr>
            <b/>
            <sz val="9"/>
            <color indexed="81"/>
            <rFont val="Tahoma"/>
            <charset val="1"/>
          </rPr>
          <t>樹田61-7(5元包)
樹田5-17-17.5(5元包2)
樹田46-14-15(5元包2)
樹田77B-1(5元包)</t>
        </r>
      </text>
    </comment>
    <comment ref="F107" authorId="0">
      <text>
        <r>
          <rPr>
            <b/>
            <sz val="9"/>
            <color indexed="81"/>
            <rFont val="Tahoma"/>
            <charset val="1"/>
          </rPr>
          <t>樹田2-5(5元包)
樹田64-17-18(5元包2)
樹田41-6-8(5元包)
樹田22-9(5元包)</t>
        </r>
      </text>
    </comment>
    <comment ref="F108" authorId="0">
      <text>
        <r>
          <rPr>
            <b/>
            <sz val="9"/>
            <color indexed="81"/>
            <rFont val="Tahoma"/>
            <charset val="1"/>
          </rPr>
          <t>樹田34-24-25(5元包4)
樹田100B-2(5元包)</t>
        </r>
      </text>
    </comment>
    <comment ref="H108" authorId="0">
      <text>
        <r>
          <rPr>
            <b/>
            <sz val="9"/>
            <color indexed="81"/>
            <rFont val="Tahoma"/>
            <charset val="1"/>
          </rPr>
          <t>樹田34*4(23次)</t>
        </r>
      </text>
    </comment>
    <comment ref="F109" authorId="0">
      <text>
        <r>
          <rPr>
            <b/>
            <sz val="9"/>
            <color indexed="81"/>
            <rFont val="Tahoma"/>
            <charset val="1"/>
          </rPr>
          <t>樹田54-11(5元包2)
樹田5-18-20(5元包2)
樹田123B-10-13(5元包2)
樹田90B-9(5元包)</t>
        </r>
      </text>
    </comment>
    <comment ref="H109" authorId="0">
      <text>
        <r>
          <rPr>
            <b/>
            <sz val="9"/>
            <color indexed="81"/>
            <rFont val="Tahoma"/>
            <charset val="1"/>
          </rPr>
          <t>樹田54*2(10次)
樹田123B*2(9次)</t>
        </r>
      </text>
    </comment>
    <comment ref="C111" authorId="0">
      <text>
        <r>
          <rPr>
            <b/>
            <sz val="9"/>
            <color indexed="81"/>
            <rFont val="Tahoma"/>
            <family val="2"/>
          </rPr>
          <t>樹田147B</t>
        </r>
      </text>
    </comment>
    <comment ref="F111" authorId="0">
      <text>
        <r>
          <rPr>
            <b/>
            <sz val="9"/>
            <color indexed="81"/>
            <rFont val="Tahoma"/>
            <charset val="1"/>
          </rPr>
          <t>樹田134B-7-7.5(5元包)</t>
        </r>
      </text>
    </comment>
    <comment ref="C112" authorId="0">
      <text>
        <r>
          <rPr>
            <b/>
            <sz val="9"/>
            <color indexed="81"/>
            <rFont val="Tahoma"/>
            <family val="2"/>
          </rPr>
          <t>樹田148B-150B</t>
        </r>
      </text>
    </comment>
    <comment ref="F112" authorId="0">
      <text>
        <r>
          <rPr>
            <b/>
            <sz val="9"/>
            <color indexed="81"/>
            <rFont val="Tahoma"/>
            <charset val="1"/>
          </rPr>
          <t>樹田54-12(5元包2)
樹田22-10-11(5元包2)
樹田2-6(5元包)
樹田76B-2
樹田74B-1-1.5(5元包)
樹田75B-3(5元包)
樹田116B-22-25(5元包4)
樹田68B-7(5元包)</t>
        </r>
      </text>
    </comment>
    <comment ref="H112" authorId="0">
      <text>
        <r>
          <rPr>
            <b/>
            <sz val="9"/>
            <color indexed="81"/>
            <rFont val="Tahoma"/>
            <charset val="1"/>
          </rPr>
          <t>樹田22*2(9次)
樹田116B*4(21次)</t>
        </r>
      </text>
    </comment>
    <comment ref="C113" authorId="0">
      <text>
        <r>
          <rPr>
            <b/>
            <sz val="9"/>
            <color indexed="81"/>
            <rFont val="Tahoma"/>
            <family val="2"/>
          </rPr>
          <t>樹田151B-152B</t>
        </r>
      </text>
    </comment>
    <comment ref="F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F115" authorId="0">
      <text>
        <r>
          <rPr>
            <b/>
            <sz val="9"/>
            <color indexed="81"/>
            <rFont val="Tahoma"/>
            <charset val="1"/>
          </rPr>
          <t>樹田54-13(5元包2)
樹田148B-1</t>
        </r>
      </text>
    </comment>
    <comment ref="F116" authorId="0">
      <text>
        <r>
          <rPr>
            <b/>
            <sz val="9"/>
            <color indexed="81"/>
            <rFont val="Tahoma"/>
            <charset val="1"/>
          </rPr>
          <t>樹田4-31-32(5元包5)
樹田127B-6(5元包)
樹田136B-9(5元包)</t>
        </r>
      </text>
    </comment>
    <comment ref="H116" authorId="0">
      <text>
        <r>
          <rPr>
            <b/>
            <sz val="9"/>
            <color indexed="81"/>
            <rFont val="Tahoma"/>
            <charset val="1"/>
          </rPr>
          <t>樹田4*5(30次)</t>
        </r>
      </text>
    </comment>
    <comment ref="C117" authorId="0">
      <text>
        <r>
          <rPr>
            <b/>
            <sz val="9"/>
            <color indexed="81"/>
            <rFont val="Tahoma"/>
            <family val="2"/>
          </rPr>
          <t>樹田157B</t>
        </r>
      </text>
    </comment>
    <comment ref="F117" authorId="0">
      <text>
        <r>
          <rPr>
            <b/>
            <sz val="9"/>
            <color indexed="81"/>
            <rFont val="Tahoma"/>
            <charset val="1"/>
          </rPr>
          <t>樹田54-14(5元包2)
樹田4-33(5元包5)
樹田22-12(5元包2)</t>
        </r>
      </text>
    </comment>
    <comment ref="H117" authorId="0">
      <text>
        <r>
          <rPr>
            <b/>
            <sz val="9"/>
            <color indexed="81"/>
            <rFont val="Tahoma"/>
            <charset val="1"/>
          </rPr>
          <t>樹田64*3(18次)</t>
        </r>
      </text>
    </comment>
    <comment ref="C118" authorId="0">
      <text>
        <r>
          <rPr>
            <b/>
            <sz val="9"/>
            <color indexed="81"/>
            <rFont val="Tahoma"/>
            <charset val="1"/>
          </rPr>
          <t>1元-&gt;5元</t>
        </r>
      </text>
    </comment>
    <comment ref="F118" authorId="0">
      <text>
        <r>
          <rPr>
            <b/>
            <sz val="9"/>
            <color indexed="81"/>
            <rFont val="Tahoma"/>
            <charset val="1"/>
          </rPr>
          <t>樹田34-28-29(5元包4)
樹田127B-7(5元包)
樹田69B-7-8(5元包)</t>
        </r>
      </text>
    </comment>
    <comment ref="F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F121" authorId="0">
      <text>
        <r>
          <rPr>
            <b/>
            <sz val="9"/>
            <color indexed="81"/>
            <rFont val="Tahoma"/>
            <charset val="1"/>
          </rPr>
          <t>樹田2-7(5元包)
樹田147B-1-3.5(5元包)
樹田46-16-17(5元包2)</t>
        </r>
      </text>
    </comment>
    <comment ref="H121" authorId="0">
      <text>
        <r>
          <rPr>
            <b/>
            <sz val="9"/>
            <color indexed="81"/>
            <rFont val="Tahoma"/>
            <charset val="1"/>
          </rPr>
          <t>樹田45(0次)
樹田147B(0次)</t>
        </r>
      </text>
    </comment>
    <comment ref="F122" authorId="0">
      <text>
        <r>
          <rPr>
            <b/>
            <sz val="9"/>
            <color indexed="81"/>
            <rFont val="Tahoma"/>
            <charset val="1"/>
          </rPr>
          <t>樹田34-30-31(5元包5)
樹田4-34(5元包5)</t>
        </r>
      </text>
    </comment>
    <comment ref="H122" authorId="0">
      <text>
        <r>
          <rPr>
            <b/>
            <sz val="9"/>
            <color indexed="81"/>
            <rFont val="Tahoma"/>
            <charset val="1"/>
          </rPr>
          <t>樹田34*5(30次)(充6元)</t>
        </r>
      </text>
    </comment>
    <comment ref="F123" authorId="0">
      <text>
        <r>
          <rPr>
            <b/>
            <sz val="9"/>
            <color indexed="81"/>
            <rFont val="Tahoma"/>
            <charset val="1"/>
          </rPr>
          <t>樹田158C-1
樹田127B-8(5元包)
樹田4-35(5元包5)
樹田152B-1(5元包)
樹田19-3(5元包)
樹田74B-2-3.5(5元包)</t>
        </r>
      </text>
    </comment>
    <comment ref="H123" authorId="0">
      <text>
        <r>
          <rPr>
            <b/>
            <sz val="9"/>
            <color indexed="81"/>
            <rFont val="Tahoma"/>
            <charset val="1"/>
          </rPr>
          <t>樹田152B(0次)</t>
        </r>
      </text>
    </comment>
    <comment ref="F124" authorId="0">
      <text>
        <r>
          <rPr>
            <b/>
            <sz val="9"/>
            <color indexed="81"/>
            <rFont val="Tahoma"/>
            <charset val="1"/>
          </rPr>
          <t>樹田116B-30-31(5元包4)
樹田64-19-20(5元包3)
樹田82B-2(5元包)
樹田148B-2(5元包)</t>
        </r>
      </text>
    </comment>
    <comment ref="H124" authorId="0">
      <text>
        <r>
          <rPr>
            <b/>
            <sz val="9"/>
            <color indexed="81"/>
            <rFont val="Tahoma"/>
            <charset val="1"/>
          </rPr>
          <t>樹田82B(1次)
樹田148B(1次)</t>
        </r>
      </text>
    </comment>
    <comment ref="C125" authorId="0">
      <text>
        <r>
          <rPr>
            <b/>
            <sz val="9"/>
            <color indexed="81"/>
            <rFont val="Tahoma"/>
            <family val="2"/>
          </rPr>
          <t>樹田159C</t>
        </r>
      </text>
    </comment>
    <comment ref="F125" authorId="0">
      <text>
        <r>
          <rPr>
            <b/>
            <sz val="9"/>
            <color indexed="81"/>
            <rFont val="Tahoma"/>
            <charset val="1"/>
          </rPr>
          <t>樹田70B-6-8(5元包)
樹田85B-2(5元包)
樹田127B-8(5元包)</t>
        </r>
      </text>
    </comment>
    <comment ref="F126" authorId="0">
      <text>
        <r>
          <rPr>
            <b/>
            <sz val="9"/>
            <color indexed="81"/>
            <rFont val="Tahoma"/>
            <charset val="1"/>
          </rPr>
          <t>樹田54-16(5元包2)
樹田149B-1(5元包)
樹田127B-9-12.5(5元包2)
樹田86B-1(5元包)</t>
        </r>
      </text>
    </comment>
    <comment ref="H126" authorId="0">
      <text>
        <r>
          <rPr>
            <b/>
            <sz val="9"/>
            <color indexed="81"/>
            <rFont val="Tahoma"/>
            <charset val="1"/>
          </rPr>
          <t>樹田149B(0次)
樹田127B*2(8次)</t>
        </r>
      </text>
    </comment>
    <comment ref="F127" authorId="0">
      <text>
        <r>
          <rPr>
            <b/>
            <sz val="9"/>
            <color indexed="81"/>
            <rFont val="Tahoma"/>
            <family val="2"/>
          </rPr>
          <t>樹田69B-9-10(5元包2)
樹田156B-1(5元包)</t>
        </r>
      </text>
    </comment>
    <comment ref="H127" authorId="0">
      <text>
        <r>
          <rPr>
            <b/>
            <sz val="9"/>
            <color indexed="81"/>
            <rFont val="Tahoma"/>
            <family val="2"/>
          </rPr>
          <t>樹田156B(0次)</t>
        </r>
      </text>
    </comment>
    <comment ref="F128" authorId="0">
      <text>
        <r>
          <rPr>
            <b/>
            <sz val="9"/>
            <color indexed="81"/>
            <rFont val="Tahoma"/>
            <charset val="1"/>
          </rPr>
          <t>樹田147B-4.5(5元包)</t>
        </r>
      </text>
    </comment>
    <comment ref="C129" authorId="0">
      <text>
        <r>
          <rPr>
            <b/>
            <sz val="9"/>
            <color indexed="81"/>
            <rFont val="Tahoma"/>
            <family val="2"/>
          </rPr>
          <t>樹田160C-163C</t>
        </r>
      </text>
    </comment>
    <comment ref="F129" authorId="0">
      <text>
        <r>
          <rPr>
            <b/>
            <sz val="9"/>
            <color indexed="81"/>
            <rFont val="Tahoma"/>
            <charset val="1"/>
          </rPr>
          <t>樹田54-17(5元包2)
樹田4-36-37.5(5元包5)
樹田100B-3(5元包)
樹田148B-3(5元包)
樹田64-21-22(5元包3)
樹田21-1(5元包)
樹田74B-4-5.5(5元包)</t>
        </r>
      </text>
    </comment>
    <comment ref="H129" authorId="0">
      <text>
        <r>
          <rPr>
            <b/>
            <sz val="9"/>
            <color indexed="81"/>
            <rFont val="Tahoma"/>
            <charset val="1"/>
          </rPr>
          <t>樹田21(0次)</t>
        </r>
      </text>
    </comment>
    <comment ref="C130" authorId="0">
      <text>
        <r>
          <rPr>
            <b/>
            <sz val="9"/>
            <color indexed="81"/>
            <rFont val="Tahoma"/>
            <family val="2"/>
          </rPr>
          <t>樹田164C</t>
        </r>
      </text>
    </comment>
    <comment ref="F130" authorId="0">
      <text>
        <r>
          <rPr>
            <b/>
            <sz val="9"/>
            <color indexed="81"/>
            <rFont val="Tahoma"/>
            <charset val="1"/>
          </rPr>
          <t>樹田158C-2
樹田147B-5-8(5元包)
樹田81B-1</t>
        </r>
      </text>
    </comment>
    <comment ref="F131" authorId="0">
      <text>
        <r>
          <rPr>
            <b/>
            <sz val="9"/>
            <color indexed="81"/>
            <rFont val="Tahoma"/>
            <charset val="1"/>
          </rPr>
          <t>樹田158C-3
樹田22-13-14(5元包2)
樹田34-32-33(5元包5)
樹田2-8(5元包)
樹田54-18(5元包2)
樹田156B-2(5元包)</t>
        </r>
      </text>
    </comment>
    <comment ref="F133" authorId="0">
      <text>
        <r>
          <rPr>
            <b/>
            <sz val="9"/>
            <color indexed="81"/>
            <rFont val="Tahoma"/>
            <charset val="1"/>
          </rPr>
          <t>樹田46-16-17(5元包3)
樹田123B-14-16.5(5元包2)
樹田149B-2(5元包)</t>
        </r>
      </text>
    </comment>
    <comment ref="H133" authorId="0">
      <text>
        <r>
          <rPr>
            <b/>
            <sz val="9"/>
            <color indexed="81"/>
            <rFont val="Tahoma"/>
            <charset val="1"/>
          </rPr>
          <t>樹田46*3(17次)</t>
        </r>
      </text>
    </comment>
    <comment ref="C134" authorId="0">
      <text>
        <r>
          <rPr>
            <b/>
            <sz val="9"/>
            <color indexed="81"/>
            <rFont val="Tahoma"/>
            <family val="2"/>
          </rPr>
          <t>樹田165C-166C</t>
        </r>
      </text>
    </comment>
    <comment ref="F134" authorId="0">
      <text>
        <r>
          <rPr>
            <b/>
            <sz val="9"/>
            <color indexed="81"/>
            <rFont val="Tahoma"/>
            <charset val="1"/>
          </rPr>
          <t>樹田116B-32-35(5元包5)
樹田158C-4</t>
        </r>
      </text>
    </comment>
    <comment ref="H134" authorId="0">
      <text>
        <r>
          <rPr>
            <b/>
            <sz val="9"/>
            <color indexed="81"/>
            <rFont val="Tahoma"/>
            <charset val="1"/>
          </rPr>
          <t>樹田116B*5(31次)</t>
        </r>
      </text>
    </comment>
    <comment ref="F135" authorId="0">
      <text>
        <r>
          <rPr>
            <b/>
            <sz val="9"/>
            <color indexed="81"/>
            <rFont val="Tahoma"/>
            <charset val="1"/>
          </rPr>
          <t>樹田34-34-35(5元包5)
樹田54-19(5元包3)
樹田68B-9(5元包)
樹田140B-1</t>
        </r>
      </text>
    </comment>
    <comment ref="H135" authorId="0">
      <text>
        <r>
          <rPr>
            <b/>
            <sz val="9"/>
            <color indexed="81"/>
            <rFont val="Tahoma"/>
            <charset val="1"/>
          </rPr>
          <t>樹田54*3(18次)</t>
        </r>
      </text>
    </comment>
    <comment ref="F136" authorId="0">
      <text>
        <r>
          <rPr>
            <b/>
            <sz val="9"/>
            <color indexed="81"/>
            <rFont val="Tahoma"/>
            <charset val="1"/>
          </rPr>
          <t>樹田158C-5
樹田127B-13-16(5元包2)</t>
        </r>
      </text>
    </comment>
    <comment ref="C137" authorId="0">
      <text>
        <r>
          <rPr>
            <b/>
            <sz val="9"/>
            <color indexed="81"/>
            <rFont val="Tahoma"/>
            <family val="2"/>
          </rPr>
          <t>樹田167C-170C</t>
        </r>
      </text>
    </comment>
    <comment ref="F137" authorId="0">
      <text>
        <r>
          <rPr>
            <b/>
            <sz val="9"/>
            <color indexed="81"/>
            <rFont val="Tahoma"/>
            <charset val="1"/>
          </rPr>
          <t>樹田64-23-24(5元包3)
樹田54-20(5元包3)
樹田4-38-39(5元包5)
樹田19-4(5元包)
樹田152B-2(5元包)
樹田165C-1
樹田69B-11-12(5元包2)</t>
        </r>
      </text>
    </comment>
    <comment ref="F138" authorId="0">
      <text>
        <r>
          <rPr>
            <b/>
            <sz val="9"/>
            <color indexed="81"/>
            <rFont val="Tahoma"/>
            <charset val="1"/>
          </rPr>
          <t>樹田34-36-37(5元包5)
樹田158C-6</t>
        </r>
      </text>
    </comment>
    <comment ref="M138" authorId="0">
      <text>
        <r>
          <rPr>
            <b/>
            <sz val="9"/>
            <color indexed="81"/>
            <rFont val="Tahoma"/>
            <family val="2"/>
          </rPr>
          <t>雁田1-2</t>
        </r>
      </text>
    </comment>
    <comment ref="C139" authorId="0">
      <text>
        <r>
          <rPr>
            <b/>
            <sz val="9"/>
            <color indexed="81"/>
            <rFont val="Tahoma"/>
            <family val="2"/>
          </rPr>
          <t>樹田171C</t>
        </r>
      </text>
    </comment>
    <comment ref="F139" authorId="0">
      <text>
        <r>
          <rPr>
            <b/>
            <sz val="9"/>
            <color indexed="81"/>
            <rFont val="Tahoma"/>
            <charset val="1"/>
          </rPr>
          <t>樹田147B-9-10(5元包2)</t>
        </r>
      </text>
    </comment>
    <comment ref="H139" authorId="0">
      <text>
        <r>
          <rPr>
            <b/>
            <sz val="9"/>
            <color indexed="81"/>
            <rFont val="Tahoma"/>
            <charset val="1"/>
          </rPr>
          <t>樹田147B*2(8次)</t>
        </r>
      </text>
    </comment>
    <comment ref="M139" authorId="0">
      <text>
        <r>
          <rPr>
            <b/>
            <sz val="9"/>
            <color indexed="81"/>
            <rFont val="Tahoma"/>
            <charset val="1"/>
          </rPr>
          <t xml:space="preserve">雁田3-4
</t>
        </r>
        <r>
          <rPr>
            <sz val="9"/>
            <color indexed="81"/>
            <rFont val="Tahoma"/>
            <charset val="1"/>
          </rPr>
          <t xml:space="preserve">
</t>
        </r>
      </text>
    </comment>
    <comment ref="F140" authorId="0">
      <text>
        <r>
          <rPr>
            <b/>
            <sz val="9"/>
            <color indexed="81"/>
            <rFont val="Tahoma"/>
            <charset val="1"/>
          </rPr>
          <t>樹田149B-3(5元包)
樹田148B-4(5元包)
樹田2-9(5元包)</t>
        </r>
      </text>
    </comment>
    <comment ref="M140" authorId="0">
      <text>
        <r>
          <rPr>
            <b/>
            <sz val="9"/>
            <color indexed="81"/>
            <rFont val="Tahoma"/>
            <charset val="1"/>
          </rPr>
          <t>雁田5</t>
        </r>
      </text>
    </comment>
    <comment ref="O140" authorId="0">
      <text>
        <r>
          <rPr>
            <b/>
            <sz val="9"/>
            <color indexed="81"/>
            <rFont val="Tahoma"/>
            <charset val="1"/>
          </rPr>
          <t>雁田5-1</t>
        </r>
      </text>
    </comment>
    <comment ref="C141" authorId="0">
      <text>
        <r>
          <rPr>
            <b/>
            <sz val="9"/>
            <color indexed="81"/>
            <rFont val="Tahoma"/>
            <family val="2"/>
          </rPr>
          <t>樹田172C</t>
        </r>
      </text>
    </comment>
    <comment ref="F141" authorId="0">
      <text>
        <r>
          <rPr>
            <b/>
            <sz val="9"/>
            <color indexed="81"/>
            <rFont val="Tahoma"/>
            <charset val="1"/>
          </rPr>
          <t>樹田5-21(5元包2)
樹田4-40-42.5(5元包6)
樹田54-21(5元包3)
樹田67B-3(5元包)
樹田74B-6-7.5(5元包)
樹田85B-3(5元包)</t>
        </r>
      </text>
    </comment>
    <comment ref="H141" authorId="0">
      <text>
        <r>
          <rPr>
            <b/>
            <sz val="9"/>
            <color indexed="81"/>
            <rFont val="Tahoma"/>
            <charset val="1"/>
          </rPr>
          <t>樹田4*6(39次)</t>
        </r>
      </text>
    </comment>
    <comment ref="C142" authorId="0">
      <text>
        <r>
          <rPr>
            <b/>
            <sz val="9"/>
            <color indexed="81"/>
            <rFont val="Tahoma"/>
            <family val="2"/>
          </rPr>
          <t>樹田173C</t>
        </r>
      </text>
    </comment>
    <comment ref="M142" authorId="0">
      <text>
        <r>
          <rPr>
            <b/>
            <sz val="9"/>
            <color indexed="81"/>
            <rFont val="Tahoma"/>
            <charset val="1"/>
          </rPr>
          <t>雁田6</t>
        </r>
      </text>
    </comment>
    <comment ref="C143" authorId="0">
      <text>
        <r>
          <rPr>
            <b/>
            <sz val="9"/>
            <color indexed="81"/>
            <rFont val="Tahoma"/>
            <family val="2"/>
          </rPr>
          <t>樹田174C</t>
        </r>
      </text>
    </comment>
    <comment ref="F143" authorId="0">
      <text>
        <r>
          <rPr>
            <b/>
            <sz val="9"/>
            <color indexed="81"/>
            <rFont val="Tahoma"/>
            <charset val="1"/>
          </rPr>
          <t>樹田68B-10(5元包)</t>
        </r>
      </text>
    </comment>
    <comment ref="O143" authorId="0">
      <text>
        <r>
          <rPr>
            <b/>
            <sz val="9"/>
            <color indexed="81"/>
            <rFont val="Tahoma"/>
            <charset val="1"/>
          </rPr>
          <t>雁田3-1</t>
        </r>
      </text>
    </comment>
    <comment ref="F144" authorId="0">
      <text>
        <r>
          <rPr>
            <b/>
            <sz val="9"/>
            <color indexed="81"/>
            <rFont val="Tahoma"/>
            <charset val="1"/>
          </rPr>
          <t>樹田54-22(5元包3)
樹田116B-36-39(5元包5)
樹田64-25-26(5元包3)</t>
        </r>
      </text>
    </comment>
    <comment ref="M144" authorId="0">
      <text>
        <r>
          <rPr>
            <b/>
            <sz val="9"/>
            <color indexed="81"/>
            <rFont val="Tahoma"/>
            <charset val="1"/>
          </rPr>
          <t>雁田7</t>
        </r>
      </text>
    </comment>
    <comment ref="F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F146" authorId="0">
      <text>
        <r>
          <rPr>
            <b/>
            <sz val="9"/>
            <color indexed="81"/>
            <rFont val="Tahoma"/>
            <charset val="1"/>
          </rPr>
          <t>樹田149B-4(5元包)
樹田163C-1-2
樹田19-5(5元包)
樹田100B-4(5元包)
樹田127B-17(5元包3)</t>
        </r>
      </text>
    </comment>
    <comment ref="H146" authorId="0">
      <text>
        <r>
          <rPr>
            <b/>
            <sz val="9"/>
            <color indexed="81"/>
            <rFont val="Tahoma"/>
            <charset val="1"/>
          </rPr>
          <t>樹田127B*3(16次)</t>
        </r>
      </text>
    </comment>
    <comment ref="O146" authorId="0">
      <text>
        <r>
          <rPr>
            <b/>
            <sz val="9"/>
            <color indexed="81"/>
            <rFont val="Tahoma"/>
            <charset val="1"/>
          </rPr>
          <t>雁田2-1</t>
        </r>
      </text>
    </comment>
    <comment ref="F147" authorId="0">
      <text>
        <r>
          <rPr>
            <b/>
            <sz val="9"/>
            <color indexed="81"/>
            <rFont val="Tahoma"/>
            <charset val="1"/>
          </rPr>
          <t>樹田54-23(5元包3)
樹田127B-18-20.5(5元包3)
樹田147B-11(5元包2)</t>
        </r>
      </text>
    </comment>
    <comment ref="O147" authorId="0">
      <text>
        <r>
          <rPr>
            <b/>
            <sz val="9"/>
            <color indexed="81"/>
            <rFont val="Tahoma"/>
            <charset val="1"/>
          </rPr>
          <t>雁田5-2</t>
        </r>
      </text>
    </comment>
    <comment ref="C148" authorId="0">
      <text>
        <r>
          <rPr>
            <b/>
            <sz val="9"/>
            <color indexed="81"/>
            <rFont val="Tahoma"/>
            <family val="2"/>
          </rPr>
          <t>樹田178C</t>
        </r>
      </text>
    </comment>
    <comment ref="F148" authorId="0">
      <text>
        <r>
          <rPr>
            <b/>
            <sz val="9"/>
            <color indexed="81"/>
            <rFont val="Tahoma"/>
            <charset val="1"/>
          </rPr>
          <t>樹田64-27(5元包3)
樹田152B-3(5元包)
樹田69B-13-14(5元包2)
樹田174C-1
樹田75B-4(5元包)
樹田74B-8-10(5元包2)</t>
        </r>
      </text>
    </comment>
    <comment ref="H148" authorId="0">
      <text>
        <r>
          <rPr>
            <b/>
            <sz val="9"/>
            <color indexed="81"/>
            <rFont val="Tahoma"/>
            <charset val="1"/>
          </rPr>
          <t>樹田74B*2(7次)</t>
        </r>
      </text>
    </comment>
    <comment ref="C149" authorId="0">
      <text>
        <r>
          <rPr>
            <b/>
            <sz val="9"/>
            <color indexed="81"/>
            <rFont val="Tahoma"/>
            <family val="2"/>
          </rPr>
          <t>樹田179C</t>
        </r>
      </text>
    </comment>
    <comment ref="F149" authorId="0">
      <text>
        <r>
          <rPr>
            <b/>
            <sz val="9"/>
            <color indexed="81"/>
            <rFont val="Tahoma"/>
            <charset val="1"/>
          </rPr>
          <t>樹田34-40-41(5元包5)
樹田54-24(5元包3)
樹田162C-2</t>
        </r>
      </text>
    </comment>
    <comment ref="F150" authorId="0">
      <text>
        <r>
          <rPr>
            <b/>
            <sz val="9"/>
            <color indexed="81"/>
            <rFont val="Tahoma"/>
            <charset val="1"/>
          </rPr>
          <t>樹田102B-2(5元包)</t>
        </r>
      </text>
    </comment>
    <comment ref="O150" authorId="0">
      <text>
        <r>
          <rPr>
            <b/>
            <sz val="9"/>
            <color indexed="81"/>
            <rFont val="Tahoma"/>
            <charset val="1"/>
          </rPr>
          <t>雁田1-1</t>
        </r>
      </text>
    </comment>
    <comment ref="F151" authorId="0">
      <text>
        <r>
          <rPr>
            <b/>
            <sz val="9"/>
            <color indexed="81"/>
            <rFont val="Tahoma"/>
            <charset val="1"/>
          </rPr>
          <t>樹田34-42(5元包6)
樹田2-10(5元包)
樹田174C-2
樹田147B-12(5元包2)</t>
        </r>
      </text>
    </comment>
    <comment ref="H151" authorId="0">
      <text>
        <r>
          <rPr>
            <b/>
            <sz val="9"/>
            <color indexed="81"/>
            <rFont val="Tahoma"/>
            <charset val="1"/>
          </rPr>
          <t>樹田34*6(42次)</t>
        </r>
      </text>
    </comment>
    <comment ref="C152" authorId="0">
      <text>
        <r>
          <rPr>
            <b/>
            <sz val="9"/>
            <color indexed="81"/>
            <rFont val="Tahoma"/>
            <family val="2"/>
          </rPr>
          <t>樹田180C</t>
        </r>
      </text>
    </comment>
    <comment ref="F152" authorId="0">
      <text>
        <r>
          <rPr>
            <b/>
            <sz val="9"/>
            <color indexed="81"/>
            <rFont val="Tahoma"/>
            <charset val="1"/>
          </rPr>
          <t>樹田149B-5(5元包)
樹田179C-1
樹田68B-11(5元包)
樹田116B-40-42(5元包6)</t>
        </r>
      </text>
    </comment>
    <comment ref="H152" authorId="0">
      <text>
        <r>
          <rPr>
            <b/>
            <sz val="9"/>
            <color indexed="81"/>
            <rFont val="Tahoma"/>
            <charset val="1"/>
          </rPr>
          <t>樹田116B*6(39次)</t>
        </r>
      </text>
    </comment>
    <comment ref="F153" authorId="0">
      <text>
        <r>
          <rPr>
            <b/>
            <sz val="9"/>
            <color indexed="81"/>
            <rFont val="Tahoma"/>
            <charset val="1"/>
          </rPr>
          <t>樹田152B-4(5元包)</t>
        </r>
      </text>
    </comment>
    <comment ref="C154" authorId="0">
      <text>
        <r>
          <rPr>
            <b/>
            <sz val="9"/>
            <color indexed="81"/>
            <rFont val="Tahoma"/>
            <family val="2"/>
          </rPr>
          <t>樹田181C</t>
        </r>
      </text>
    </comment>
    <comment ref="F154" authorId="0">
      <text>
        <r>
          <rPr>
            <b/>
            <sz val="9"/>
            <color indexed="81"/>
            <rFont val="Tahoma"/>
            <charset val="1"/>
          </rPr>
          <t>樹田38-3(5元包)
樹田178C-1
樹田64-28-29(5元包4)
樹田179C-2
樹田164C-1</t>
        </r>
      </text>
    </comment>
    <comment ref="H154" authorId="0">
      <text>
        <r>
          <rPr>
            <b/>
            <sz val="9"/>
            <color indexed="81"/>
            <rFont val="Tahoma"/>
            <charset val="1"/>
          </rPr>
          <t>樹田64*4(27次)</t>
        </r>
      </text>
    </comment>
    <comment ref="M154" authorId="0">
      <text>
        <r>
          <rPr>
            <b/>
            <sz val="9"/>
            <color indexed="81"/>
            <rFont val="Tahoma"/>
            <charset val="1"/>
          </rPr>
          <t xml:space="preserve">雁田8-9
</t>
        </r>
        <r>
          <rPr>
            <sz val="9"/>
            <color indexed="81"/>
            <rFont val="Tahoma"/>
            <charset val="1"/>
          </rPr>
          <t xml:space="preserve">
</t>
        </r>
      </text>
    </comment>
    <comment ref="O154" authorId="0">
      <text>
        <r>
          <rPr>
            <b/>
            <sz val="9"/>
            <color indexed="81"/>
            <rFont val="Tahoma"/>
            <charset val="1"/>
          </rPr>
          <t>雁田2-2</t>
        </r>
      </text>
    </comment>
    <comment ref="F155" authorId="0">
      <text>
        <r>
          <rPr>
            <b/>
            <sz val="9"/>
            <color indexed="81"/>
            <rFont val="Tahoma"/>
            <charset val="1"/>
          </rPr>
          <t>樹田165C-2-3
樹田19-6-7(5元包)
樹田158C-7
樹田147B-13-18(5元包3)
樹田74B-11-12(5元包2)</t>
        </r>
      </text>
    </comment>
    <comment ref="H155" authorId="0">
      <text>
        <r>
          <rPr>
            <b/>
            <sz val="9"/>
            <color indexed="81"/>
            <rFont val="Tahoma"/>
            <charset val="1"/>
          </rPr>
          <t>樹田147B*3(12次)</t>
        </r>
      </text>
    </comment>
    <comment ref="F156" authorId="0">
      <text>
        <r>
          <rPr>
            <b/>
            <sz val="9"/>
            <color indexed="81"/>
            <rFont val="Tahoma"/>
            <charset val="1"/>
          </rPr>
          <t>樹田100B-5(5元包)
樹田34-43-44(5元包6)
樹田38-4(5元包)
樹田85B-4(5元包)</t>
        </r>
      </text>
    </comment>
    <comment ref="F157" authorId="0">
      <text>
        <r>
          <rPr>
            <b/>
            <sz val="9"/>
            <color indexed="81"/>
            <rFont val="Tahoma"/>
            <charset val="1"/>
          </rPr>
          <t>樹田170C-1
樹田179C-3
樹田46-20-21(5元包3)
樹田41-9-10.5(5元包2)</t>
        </r>
      </text>
    </comment>
    <comment ref="H157" authorId="0">
      <text>
        <r>
          <rPr>
            <b/>
            <sz val="9"/>
            <color indexed="81"/>
            <rFont val="Tahoma"/>
            <charset val="1"/>
          </rPr>
          <t>樹田41*2(8次)</t>
        </r>
      </text>
    </comment>
    <comment ref="F158" authorId="0">
      <text>
        <r>
          <rPr>
            <b/>
            <sz val="9"/>
            <color indexed="81"/>
            <rFont val="Tahoma"/>
            <charset val="1"/>
          </rPr>
          <t>樹田152B-5(5元包)
樹田74B-13-15(5元包2)</t>
        </r>
      </text>
    </comment>
    <comment ref="M158" authorId="0">
      <text>
        <r>
          <rPr>
            <b/>
            <sz val="9"/>
            <color indexed="81"/>
            <rFont val="Tahoma"/>
            <charset val="1"/>
          </rPr>
          <t>雁田10</t>
        </r>
      </text>
    </comment>
    <comment ref="O158" authorId="0">
      <text>
        <r>
          <rPr>
            <b/>
            <sz val="9"/>
            <color indexed="81"/>
            <rFont val="Tahoma"/>
            <charset val="1"/>
          </rPr>
          <t>雁田7-1</t>
        </r>
      </text>
    </comment>
    <comment ref="C159" authorId="0">
      <text>
        <r>
          <rPr>
            <b/>
            <sz val="9"/>
            <color indexed="81"/>
            <rFont val="Tahoma"/>
            <family val="2"/>
          </rPr>
          <t>樹田182C</t>
        </r>
      </text>
    </comment>
    <comment ref="F159" authorId="0">
      <text>
        <r>
          <rPr>
            <b/>
            <sz val="9"/>
            <color indexed="81"/>
            <rFont val="Tahoma"/>
            <charset val="1"/>
          </rPr>
          <t>樹田32-1
樹田167C-1
樹田174C-3-4
樹田182C-1-3.5
樹田19-8-9(5元包)
樹田68B-12(5元包2)</t>
        </r>
      </text>
    </comment>
    <comment ref="H159" authorId="0">
      <text>
        <r>
          <rPr>
            <b/>
            <sz val="9"/>
            <color indexed="81"/>
            <rFont val="Tahoma"/>
            <charset val="1"/>
          </rPr>
          <t>樹田68*2(11次)</t>
        </r>
      </text>
    </comment>
    <comment ref="M159" authorId="0">
      <text>
        <r>
          <rPr>
            <b/>
            <sz val="9"/>
            <color indexed="81"/>
            <rFont val="Tahoma"/>
            <charset val="1"/>
          </rPr>
          <t>雁田11</t>
        </r>
      </text>
    </comment>
    <comment ref="C160" authorId="0">
      <text>
        <r>
          <rPr>
            <b/>
            <sz val="9"/>
            <color indexed="81"/>
            <rFont val="Tahoma"/>
            <family val="2"/>
          </rPr>
          <t>樹田183C</t>
        </r>
      </text>
    </comment>
    <comment ref="F160" authorId="0">
      <text>
        <r>
          <rPr>
            <b/>
            <sz val="9"/>
            <color indexed="81"/>
            <rFont val="Tahoma"/>
            <charset val="1"/>
          </rPr>
          <t>樹田64-30-31(5元包4)
樹田34-45-46(5元包6)
樹田158C-8
樹田127B-21-23(5元包4)
樹田69B-15-16(5元包2)
樹田179C-4</t>
        </r>
      </text>
    </comment>
    <comment ref="H160" authorId="0">
      <text>
        <r>
          <rPr>
            <b/>
            <sz val="9"/>
            <color indexed="81"/>
            <rFont val="Tahoma"/>
            <charset val="1"/>
          </rPr>
          <t>樹田127B*4(21次)</t>
        </r>
      </text>
    </comment>
    <comment ref="F161" authorId="0">
      <text>
        <r>
          <rPr>
            <b/>
            <sz val="9"/>
            <color indexed="81"/>
            <rFont val="Tahoma"/>
            <charset val="1"/>
          </rPr>
          <t>樹田177C-1
樹田116B-43-46.5(5元包6)</t>
        </r>
      </text>
    </comment>
    <comment ref="O161" authorId="0">
      <text>
        <r>
          <rPr>
            <b/>
            <sz val="9"/>
            <color indexed="81"/>
            <rFont val="Tahoma"/>
            <charset val="1"/>
          </rPr>
          <t>雁田10-1
雁田2-3</t>
        </r>
      </text>
    </comment>
    <comment ref="C162" authorId="0">
      <text>
        <r>
          <rPr>
            <b/>
            <sz val="9"/>
            <color indexed="81"/>
            <rFont val="Tahoma"/>
            <family val="2"/>
          </rPr>
          <t>樹田184C</t>
        </r>
      </text>
    </comment>
    <comment ref="F162" authorId="0">
      <text>
        <r>
          <rPr>
            <b/>
            <sz val="9"/>
            <color indexed="81"/>
            <rFont val="Tahoma"/>
            <charset val="1"/>
          </rPr>
          <t>樹田100B-6(5元包)
樹田34-47(5元包6)
樹田182C-4-5
樹田152B-6(5元包)
樹田173C-1-2</t>
        </r>
      </text>
    </comment>
    <comment ref="F163" authorId="0">
      <text>
        <r>
          <rPr>
            <b/>
            <sz val="9"/>
            <color indexed="81"/>
            <rFont val="Tahoma"/>
            <charset val="1"/>
          </rPr>
          <t>樹田2-11(5元包)</t>
        </r>
      </text>
    </comment>
    <comment ref="M163" authorId="0">
      <text>
        <r>
          <rPr>
            <b/>
            <sz val="9"/>
            <color indexed="81"/>
            <rFont val="Tahoma"/>
            <charset val="1"/>
          </rPr>
          <t>雁田12</t>
        </r>
      </text>
    </comment>
    <comment ref="O163" authorId="0">
      <text>
        <r>
          <rPr>
            <b/>
            <sz val="9"/>
            <color indexed="81"/>
            <rFont val="Tahoma"/>
            <charset val="1"/>
          </rPr>
          <t>雁田11-1</t>
        </r>
      </text>
    </comment>
    <comment ref="F164" authorId="0">
      <text>
        <r>
          <rPr>
            <b/>
            <sz val="9"/>
            <color indexed="81"/>
            <rFont val="Tahoma"/>
            <charset val="1"/>
          </rPr>
          <t>樹田172C-1-3
樹田181C-1
樹田175C-1</t>
        </r>
      </text>
    </comment>
    <comment ref="M164" authorId="0">
      <text>
        <r>
          <rPr>
            <b/>
            <sz val="9"/>
            <color indexed="81"/>
            <rFont val="Tahoma"/>
            <charset val="1"/>
          </rPr>
          <t>雁田13</t>
        </r>
      </text>
    </comment>
    <comment ref="F165" authorId="0">
      <text>
        <r>
          <rPr>
            <b/>
            <sz val="9"/>
            <color indexed="81"/>
            <rFont val="Tahoma"/>
            <charset val="1"/>
          </rPr>
          <t>樹田48-49(5元包6)</t>
        </r>
      </text>
    </comment>
    <comment ref="O165" authorId="0">
      <text>
        <r>
          <rPr>
            <b/>
            <sz val="9"/>
            <color indexed="81"/>
            <rFont val="Tahoma"/>
            <charset val="1"/>
          </rPr>
          <t>雁田13-1</t>
        </r>
      </text>
    </comment>
    <comment ref="F166" authorId="0">
      <text>
        <r>
          <rPr>
            <b/>
            <sz val="9"/>
            <color indexed="81"/>
            <rFont val="Tahoma"/>
            <charset val="1"/>
          </rPr>
          <t>樹田152B-7(5元包)
樹田100B-7(5元包)
樹田179C-5
樹田74B-16-17(5元包2)</t>
        </r>
      </text>
    </comment>
    <comment ref="O166" authorId="0">
      <text>
        <r>
          <rPr>
            <b/>
            <sz val="9"/>
            <color indexed="81"/>
            <rFont val="Tahoma"/>
            <charset val="1"/>
          </rPr>
          <t>雁田8-1-2
雁田10-2-3
雁田5-3</t>
        </r>
      </text>
    </comment>
    <comment ref="F167" authorId="0">
      <text>
        <r>
          <rPr>
            <b/>
            <sz val="9"/>
            <color indexed="81"/>
            <rFont val="Tahoma"/>
            <charset val="1"/>
          </rPr>
          <t>樹田164C-2
樹田68B-13(5元包2)
樹田19-10-11(5元包2)
樹田163C-3
樹田69B-16.5(5元包3)</t>
        </r>
      </text>
    </comment>
    <comment ref="H167" authorId="0">
      <text>
        <r>
          <rPr>
            <b/>
            <sz val="9"/>
            <color indexed="81"/>
            <rFont val="Tahoma"/>
            <charset val="1"/>
          </rPr>
          <t>樹田19*2(9次)
樹田69B*3(16次)</t>
        </r>
      </text>
    </comment>
    <comment ref="O167" authorId="0">
      <text>
        <r>
          <rPr>
            <b/>
            <sz val="9"/>
            <color indexed="81"/>
            <rFont val="Tahoma"/>
            <charset val="1"/>
          </rPr>
          <t>雁田13-2</t>
        </r>
      </text>
    </comment>
    <comment ref="F168" authorId="0">
      <text>
        <r>
          <rPr>
            <b/>
            <sz val="9"/>
            <color indexed="81"/>
            <rFont val="Tahoma"/>
            <charset val="1"/>
          </rPr>
          <t>樹田34-48-49(5元包6)
樹田22-15(5元包2)
樹田97B-1
樹田182C-6-8.5
樹田75B-5(5元包)</t>
        </r>
      </text>
    </comment>
    <comment ref="H168" authorId="0">
      <text>
        <r>
          <rPr>
            <b/>
            <sz val="9"/>
            <color indexed="81"/>
            <rFont val="Tahoma"/>
            <charset val="1"/>
          </rPr>
          <t xml:space="preserve">樹田97B(0次)
</t>
        </r>
      </text>
    </comment>
    <comment ref="O168" authorId="0">
      <text>
        <r>
          <rPr>
            <b/>
            <sz val="9"/>
            <color indexed="81"/>
            <rFont val="Tahoma"/>
            <family val="2"/>
          </rPr>
          <t>雁田10-4-5
雁田13-3</t>
        </r>
      </text>
    </comment>
    <comment ref="F169" authorId="0">
      <text>
        <r>
          <rPr>
            <b/>
            <sz val="9"/>
            <color indexed="81"/>
            <rFont val="Tahoma"/>
            <charset val="1"/>
          </rPr>
          <t>樹田158C-9
樹田171C-1
樹田22-16-17(5元包2)
樹田180C-1
樹田64-32-33(5元包4)
樹田127B-24-27.5(5元包4)</t>
        </r>
      </text>
    </comment>
    <comment ref="M169" authorId="0">
      <text>
        <r>
          <rPr>
            <b/>
            <sz val="9"/>
            <color indexed="81"/>
            <rFont val="Tahoma"/>
            <charset val="1"/>
          </rPr>
          <t>雁田14</t>
        </r>
      </text>
    </comment>
    <comment ref="O169" authorId="0">
      <text>
        <r>
          <rPr>
            <b/>
            <sz val="9"/>
            <color indexed="81"/>
            <rFont val="Tahoma"/>
            <charset val="1"/>
          </rPr>
          <t>雁田13-4
雁田14-1-4</t>
        </r>
      </text>
    </comment>
    <comment ref="C170" authorId="0">
      <text>
        <r>
          <rPr>
            <b/>
            <sz val="9"/>
            <color indexed="81"/>
            <rFont val="Tahoma"/>
            <family val="2"/>
          </rPr>
          <t>樹田185C</t>
        </r>
      </text>
    </comment>
    <comment ref="F170" authorId="0">
      <text>
        <r>
          <rPr>
            <b/>
            <sz val="9"/>
            <color indexed="81"/>
            <rFont val="Tahoma"/>
            <charset val="1"/>
          </rPr>
          <t>樹田54-25(5元包3)
樹田169C-1
樹田152B-8(5元包)
樹田179C-6
樹田86B-2(5元包)
樹田74B-18-19(5元包2)</t>
        </r>
      </text>
    </comment>
    <comment ref="O170" authorId="0">
      <text>
        <r>
          <rPr>
            <b/>
            <sz val="9"/>
            <color indexed="81"/>
            <rFont val="Tahoma"/>
            <family val="2"/>
          </rPr>
          <t>雁田13-5</t>
        </r>
      </text>
    </comment>
    <comment ref="F171" authorId="0">
      <text>
        <r>
          <rPr>
            <b/>
            <sz val="9"/>
            <color indexed="81"/>
            <rFont val="Tahoma"/>
            <charset val="1"/>
          </rPr>
          <t>樹田147B-19-20(5元包3)
樹田19-12-13(5元包2)
樹田85B-5(5元包)
樹田68B-14(5元包2)
樹田116B-47(5元包7)
樹田171C-2</t>
        </r>
      </text>
    </comment>
    <comment ref="H171" authorId="0">
      <text>
        <r>
          <rPr>
            <b/>
            <sz val="9"/>
            <color indexed="81"/>
            <rFont val="Tahoma"/>
            <charset val="1"/>
          </rPr>
          <t xml:space="preserve">樹田116B*7(46次)
</t>
        </r>
      </text>
    </comment>
    <comment ref="O171" authorId="0">
      <text>
        <r>
          <rPr>
            <b/>
            <sz val="9"/>
            <color indexed="81"/>
            <rFont val="Tahoma"/>
            <family val="2"/>
          </rPr>
          <t>雁田10-6-7</t>
        </r>
      </text>
    </comment>
    <comment ref="C172" authorId="0">
      <text>
        <r>
          <rPr>
            <b/>
            <sz val="9"/>
            <color indexed="81"/>
            <rFont val="Tahoma"/>
            <family val="2"/>
          </rPr>
          <t>樹田186C</t>
        </r>
      </text>
    </comment>
    <comment ref="F172" authorId="0">
      <text>
        <r>
          <rPr>
            <b/>
            <sz val="9"/>
            <color indexed="81"/>
            <rFont val="Tahoma"/>
            <charset val="1"/>
          </rPr>
          <t>樹田34-50-51(5元包7)
樹田54-26(5元包3)
樹田2-12(5元包)
樹田186C-1-6
樹田167C-2-3
樹田149C-1
樹田46-22-23(5元包3)
樹田185C-1
樹田177C-2</t>
        </r>
      </text>
    </comment>
    <comment ref="H172" authorId="0">
      <text>
        <r>
          <rPr>
            <b/>
            <sz val="9"/>
            <color indexed="81"/>
            <rFont val="Tahoma"/>
            <charset val="1"/>
          </rPr>
          <t>樹田34*7(49次)</t>
        </r>
      </text>
    </comment>
    <comment ref="M172" authorId="0">
      <text>
        <r>
          <rPr>
            <b/>
            <sz val="9"/>
            <color indexed="81"/>
            <rFont val="Tahoma"/>
            <charset val="1"/>
          </rPr>
          <t>雁田15-16</t>
        </r>
      </text>
    </comment>
    <comment ref="O172" authorId="0">
      <text>
        <r>
          <rPr>
            <b/>
            <sz val="9"/>
            <color indexed="81"/>
            <rFont val="Tahoma"/>
            <family val="2"/>
          </rPr>
          <t>雁田2-4-5
雁田13-6</t>
        </r>
      </text>
    </comment>
    <comment ref="F173" authorId="0">
      <text>
        <r>
          <rPr>
            <b/>
            <sz val="9"/>
            <color indexed="81"/>
            <rFont val="Tahoma"/>
            <family val="2"/>
          </rPr>
          <t>樹田38-5(5元包)
樹田177C-2-4.5(5元包)
樹田74B-20-21.5(5元包2)</t>
        </r>
      </text>
    </comment>
    <comment ref="H173" authorId="0">
      <text>
        <r>
          <rPr>
            <b/>
            <sz val="9"/>
            <color indexed="81"/>
            <rFont val="Tahoma"/>
            <charset val="1"/>
          </rPr>
          <t>樹田177C(1次)</t>
        </r>
      </text>
    </comment>
    <comment ref="M173" authorId="0">
      <text>
        <r>
          <rPr>
            <b/>
            <sz val="9"/>
            <color indexed="81"/>
            <rFont val="Tahoma"/>
            <charset val="1"/>
          </rPr>
          <t>雁田17-18</t>
        </r>
      </text>
    </comment>
    <comment ref="O173" authorId="0">
      <text>
        <r>
          <rPr>
            <b/>
            <sz val="9"/>
            <color indexed="81"/>
            <rFont val="Tahoma"/>
            <family val="2"/>
          </rPr>
          <t>雁田11-2-3
雁田2-6-7</t>
        </r>
      </text>
    </comment>
    <comment ref="F174" authorId="0">
      <text>
        <r>
          <rPr>
            <b/>
            <sz val="9"/>
            <color indexed="81"/>
            <rFont val="Tahoma"/>
            <family val="2"/>
          </rPr>
          <t>樹田179C-7
樹田170C-2
樹田34-52(5元包7)
樹田22-16-17(5元包3)
樹田34-52(5元包7)
樹田64-34-35(5元包4)
樹田185C-2
樹田182C-9-10(5元包)</t>
        </r>
      </text>
    </comment>
    <comment ref="H174" authorId="0">
      <text>
        <r>
          <rPr>
            <b/>
            <sz val="9"/>
            <color indexed="81"/>
            <rFont val="Tahoma"/>
            <charset val="1"/>
          </rPr>
          <t>樹田22*3(15次)
樹田182C(8次)</t>
        </r>
      </text>
    </comment>
    <comment ref="O174" authorId="0">
      <text>
        <r>
          <rPr>
            <b/>
            <sz val="9"/>
            <color indexed="81"/>
            <rFont val="Tahoma"/>
            <family val="2"/>
          </rPr>
          <t>雁田13-7
雁田2-8-9</t>
        </r>
      </text>
    </comment>
    <comment ref="C175" authorId="0">
      <text>
        <r>
          <rPr>
            <b/>
            <sz val="9"/>
            <color indexed="81"/>
            <rFont val="Tahoma"/>
            <family val="2"/>
          </rPr>
          <t>樹田187C</t>
        </r>
      </text>
    </comment>
    <comment ref="F175" authorId="0">
      <text>
        <r>
          <rPr>
            <b/>
            <sz val="9"/>
            <color indexed="81"/>
            <rFont val="Tahoma"/>
            <family val="2"/>
          </rPr>
          <t>樹田54-27(5元包4)
樹田147B-21-24.5(5元包3)
樹田152B-9-10(5元包2)
樹田41-11-13(5元包2)</t>
        </r>
      </text>
    </comment>
    <comment ref="H175" authorId="0">
      <text>
        <r>
          <rPr>
            <b/>
            <sz val="9"/>
            <color indexed="81"/>
            <rFont val="Tahoma"/>
            <charset val="1"/>
          </rPr>
          <t>樹田54*4(26次)
樹田152B*2(8次)</t>
        </r>
      </text>
    </comment>
    <comment ref="O175" authorId="0">
      <text>
        <r>
          <rPr>
            <b/>
            <sz val="9"/>
            <color indexed="81"/>
            <rFont val="Tahoma"/>
            <family val="2"/>
          </rPr>
          <t>雁田13-8-9(5元包)</t>
        </r>
      </text>
    </comment>
    <comment ref="Q175" authorId="0">
      <text>
        <r>
          <rPr>
            <b/>
            <sz val="9"/>
            <color indexed="81"/>
            <rFont val="Tahoma"/>
            <charset val="1"/>
          </rPr>
          <t>雁田13(7次)</t>
        </r>
      </text>
    </comment>
    <comment ref="F176" authorId="0">
      <text>
        <r>
          <rPr>
            <b/>
            <sz val="9"/>
            <color indexed="81"/>
            <rFont val="Tahoma"/>
            <family val="2"/>
          </rPr>
          <t>樹田185C-3
樹田69B-17(5元包3)</t>
        </r>
      </text>
    </comment>
    <comment ref="O176" authorId="0">
      <text>
        <r>
          <rPr>
            <b/>
            <sz val="9"/>
            <color indexed="81"/>
            <rFont val="Tahoma"/>
            <family val="2"/>
          </rPr>
          <t>雁田11-4-5
雁田13-10(5元包)</t>
        </r>
      </text>
    </comment>
    <comment ref="C177" authorId="0">
      <text>
        <r>
          <rPr>
            <b/>
            <sz val="9"/>
            <color indexed="81"/>
            <rFont val="Tahoma"/>
            <family val="2"/>
          </rPr>
          <t>樹田188C</t>
        </r>
      </text>
    </comment>
    <comment ref="F177" authorId="0">
      <text>
        <r>
          <rPr>
            <b/>
            <sz val="9"/>
            <color indexed="81"/>
            <rFont val="Tahoma"/>
            <family val="2"/>
          </rPr>
          <t>樹田116B-48-51.5(5元包7)
樹田167C-4-5</t>
        </r>
      </text>
    </comment>
    <comment ref="O177" authorId="0">
      <text>
        <r>
          <rPr>
            <b/>
            <sz val="9"/>
            <color indexed="81"/>
            <rFont val="Tahoma"/>
            <family val="2"/>
          </rPr>
          <t>雁田11-6-7
雁田15-1
雁田2-9.5</t>
        </r>
      </text>
    </comment>
    <comment ref="F178" authorId="0">
      <text>
        <r>
          <rPr>
            <b/>
            <sz val="9"/>
            <color indexed="81"/>
            <rFont val="Tahoma"/>
            <family val="2"/>
          </rPr>
          <t>樹田34-53-54(5元包7)
樹田152B-11(5元包2)
樹田2-13(5元包)
樹田127B-28-32(5元包4)
樹田185C-4</t>
        </r>
      </text>
    </comment>
    <comment ref="O178" authorId="0">
      <text>
        <r>
          <rPr>
            <b/>
            <sz val="9"/>
            <color indexed="81"/>
            <rFont val="Tahoma"/>
            <family val="2"/>
          </rPr>
          <t>雁田15-2-4
雁田13-11(5元包)</t>
        </r>
      </text>
    </comment>
    <comment ref="C179" authorId="0">
      <text>
        <r>
          <rPr>
            <b/>
            <sz val="9"/>
            <color indexed="81"/>
            <rFont val="Tahoma"/>
            <family val="2"/>
          </rPr>
          <t>樹田189D</t>
        </r>
      </text>
    </comment>
    <comment ref="F179" authorId="0">
      <text>
        <r>
          <rPr>
            <b/>
            <sz val="9"/>
            <color indexed="81"/>
            <rFont val="Tahoma"/>
            <family val="2"/>
          </rPr>
          <t>樹田19-14-15(5元包2)
樹田54-28(5元包4)
樹田182C-11-13.5(5元包)
樹田174C-5-6
樹田179C-8
樹田74B-22-23(5元包2)
樹田180C-2</t>
        </r>
      </text>
    </comment>
    <comment ref="O179" authorId="0">
      <text>
        <r>
          <rPr>
            <b/>
            <sz val="9"/>
            <color indexed="81"/>
            <rFont val="Tahoma"/>
            <family val="2"/>
          </rPr>
          <t>雁田12-1-2
雁田13-12(5元包)</t>
        </r>
      </text>
    </comment>
    <comment ref="F180" authorId="0">
      <text>
        <r>
          <rPr>
            <b/>
            <sz val="9"/>
            <color indexed="81"/>
            <rFont val="Tahoma"/>
            <charset val="1"/>
          </rPr>
          <t>樹田4-43-45(5元包6)
樹田174C-7
樹田149C-2
樹田46-24-25(5元包3)
樹田185C-5
樹田175C-2</t>
        </r>
      </text>
    </comment>
    <comment ref="M180" authorId="0">
      <text>
        <r>
          <rPr>
            <b/>
            <sz val="9"/>
            <color indexed="81"/>
            <rFont val="Tahoma"/>
            <charset val="1"/>
          </rPr>
          <t>雁田19D</t>
        </r>
      </text>
    </comment>
    <comment ref="O180" authorId="0">
      <text>
        <r>
          <rPr>
            <b/>
            <sz val="9"/>
            <color indexed="81"/>
            <rFont val="Tahoma"/>
            <family val="2"/>
          </rPr>
          <t>雁田15-5-6
雁田8-3-4
雁田7-2</t>
        </r>
      </text>
    </comment>
    <comment ref="F181" authorId="0">
      <text>
        <r>
          <rPr>
            <b/>
            <sz val="9"/>
            <color indexed="81"/>
            <rFont val="Tahoma"/>
            <charset val="1"/>
          </rPr>
          <t>樹田188D-1
樹田64-36(5元包4)
樹田152B-12(5元包2)
樹田181C-2</t>
        </r>
      </text>
    </comment>
    <comment ref="O181" authorId="0">
      <text>
        <r>
          <rPr>
            <b/>
            <sz val="9"/>
            <color indexed="81"/>
            <rFont val="Tahoma"/>
            <charset val="1"/>
          </rPr>
          <t>雁田15-7-7.5</t>
        </r>
      </text>
    </comment>
    <comment ref="F182" authorId="0">
      <text>
        <r>
          <rPr>
            <b/>
            <sz val="9"/>
            <color indexed="81"/>
            <rFont val="Tahoma"/>
            <charset val="1"/>
          </rPr>
          <t>樹田34-55-56(5元包7)
樹田54-28(5元包4)
樹田174C-8
樹田147B-25-26(5元包4)
樹田187C-1
樹田185C-6
樹田69B-18(5元包3)</t>
        </r>
      </text>
    </comment>
    <comment ref="H182" authorId="0">
      <text>
        <r>
          <rPr>
            <b/>
            <sz val="9"/>
            <color indexed="81"/>
            <rFont val="Tahoma"/>
            <charset val="1"/>
          </rPr>
          <t>樹田147B*4(25次)</t>
        </r>
      </text>
    </comment>
    <comment ref="M182" authorId="0">
      <text>
        <r>
          <rPr>
            <b/>
            <sz val="9"/>
            <color indexed="81"/>
            <rFont val="Tahoma"/>
            <charset val="1"/>
          </rPr>
          <t>雁田20D</t>
        </r>
      </text>
    </comment>
    <comment ref="O182" authorId="0">
      <text>
        <r>
          <rPr>
            <b/>
            <sz val="9"/>
            <color indexed="81"/>
            <rFont val="Tahoma"/>
            <charset val="1"/>
          </rPr>
          <t>雁田12-3-4
雁田4-1</t>
        </r>
      </text>
    </comment>
    <comment ref="F183" authorId="0">
      <text>
        <r>
          <rPr>
            <b/>
            <sz val="9"/>
            <color indexed="81"/>
            <rFont val="Tahoma"/>
            <charset val="1"/>
          </rPr>
          <t xml:space="preserve">樹田179C-9(5元包)
樹田116B-52-55(5元包7)
樹田164C-3
</t>
        </r>
      </text>
    </comment>
    <comment ref="H183" authorId="0">
      <text>
        <r>
          <rPr>
            <b/>
            <sz val="9"/>
            <color indexed="81"/>
            <rFont val="Tahoma"/>
            <charset val="1"/>
          </rPr>
          <t>樹田179C(8次)</t>
        </r>
      </text>
    </comment>
    <comment ref="O183" authorId="0">
      <text>
        <r>
          <rPr>
            <b/>
            <sz val="9"/>
            <color indexed="81"/>
            <rFont val="Tahoma"/>
            <charset val="1"/>
          </rPr>
          <t>雁田13-13-14(5元包)</t>
        </r>
      </text>
    </comment>
    <comment ref="C184" authorId="0">
      <text>
        <r>
          <rPr>
            <b/>
            <sz val="9"/>
            <color indexed="81"/>
            <rFont val="Tahoma"/>
            <family val="2"/>
          </rPr>
          <t>樹田190D</t>
        </r>
      </text>
    </comment>
    <comment ref="D184" authorId="0">
      <text>
        <r>
          <rPr>
            <b/>
            <sz val="9"/>
            <color indexed="81"/>
            <rFont val="Tahoma"/>
            <charset val="1"/>
          </rPr>
          <t>樹田74B(23次)
樹田70B(8次)</t>
        </r>
      </text>
    </comment>
    <comment ref="F184" authorId="0">
      <text>
        <r>
          <rPr>
            <b/>
            <sz val="9"/>
            <color indexed="81"/>
            <rFont val="Tahoma"/>
            <charset val="1"/>
          </rPr>
          <t>樹田19-16-17(5元包2)
樹田167C-1-2
樹田185C-7
樹田152B-13(5元包2)
樹田177C-6(5元包)
樹田75B-6(5元包)
樹田74B-24-24.5(5元包2)(15)
樹田70B-9-9.5(5元包)(15)</t>
        </r>
      </text>
    </comment>
    <comment ref="O184" authorId="0">
      <text>
        <r>
          <rPr>
            <b/>
            <sz val="9"/>
            <color indexed="81"/>
            <rFont val="Tahoma"/>
            <charset val="1"/>
          </rPr>
          <t>雁田12-5</t>
        </r>
      </text>
    </comment>
    <comment ref="C185" authorId="0">
      <text>
        <r>
          <rPr>
            <b/>
            <sz val="9"/>
            <color indexed="81"/>
            <rFont val="Tahoma"/>
            <family val="2"/>
          </rPr>
          <t>樹田191D</t>
        </r>
      </text>
    </comment>
    <comment ref="D185" authorId="0">
      <text>
        <r>
          <rPr>
            <b/>
            <sz val="9"/>
            <color indexed="81"/>
            <rFont val="Tahoma"/>
            <charset val="1"/>
          </rPr>
          <t>樹田64(37次)</t>
        </r>
      </text>
    </comment>
    <comment ref="F185" authorId="0">
      <text>
        <r>
          <rPr>
            <b/>
            <sz val="9"/>
            <color indexed="81"/>
            <rFont val="Tahoma"/>
            <charset val="1"/>
          </rPr>
          <t>樹田4-46-47.5(5元包6)
樹田97B-2
樹田2-14(5元包2)
樹田180C-3
樹田191D-1-3</t>
        </r>
      </text>
    </comment>
    <comment ref="H185" authorId="0">
      <text>
        <r>
          <rPr>
            <b/>
            <sz val="9"/>
            <color indexed="81"/>
            <rFont val="Tahoma"/>
            <charset val="1"/>
          </rPr>
          <t>樹田2*2(13次)</t>
        </r>
      </text>
    </comment>
    <comment ref="O185" authorId="0">
      <text>
        <r>
          <rPr>
            <b/>
            <sz val="9"/>
            <color indexed="81"/>
            <rFont val="Tahoma"/>
            <charset val="1"/>
          </rPr>
          <t>雁田10-8-8.5
雁田11-7.5</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<sst xmlns="http://schemas.openxmlformats.org/spreadsheetml/2006/main" count="1102" uniqueCount="545">
  <si>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</si>
  <si>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</si>
  <si>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</si>
  <si>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</si>
  <si>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</si>
  <si>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</si>
  <si>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</si>
  <si>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</si>
  <si>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</si>
  <si>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</si>
  <si>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</si>
  <si>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</si>
  <si>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</si>
  <si>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</si>
  <si>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</si>
  <si>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</si>
  <si>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</si>
  <si>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</si>
  <si>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</si>
  <si>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</si>
  <si>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</si>
  <si>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</si>
  <si>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</si>
  <si>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</si>
  <si>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</si>
  <si>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</si>
  <si>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</si>
  <si>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</si>
  <si>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</si>
  <si>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</si>
  <si>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</si>
  <si>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</si>
  <si>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</si>
  <si>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</si>
  <si>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</si>
  <si>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</si>
  <si>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</si>
  <si>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</si>
  <si>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</si>
  <si>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</si>
  <si>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</si>
  <si>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</si>
  <si>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</si>
  <si>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</si>
  <si>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</si>
  <si>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</si>
  <si>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</si>
  <si>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</si>
  <si>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</si>
  <si>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</si>
  <si>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</si>
  <si>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</si>
  <si>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</si>
  <si>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</si>
  <si>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</si>
  <si>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</si>
  <si>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</si>
  <si>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</si>
  <si>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</si>
  <si>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</si>
  <si>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</si>
  <si>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</si>
  <si>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</si>
  <si>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</si>
  <si>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</si>
  <si>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</si>
  <si>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</si>
  <si>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</si>
  <si>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</si>
  <si>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</si>
  <si>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</si>
  <si>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</si>
  <si>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</si>
  <si>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</si>
  <si>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</si>
  <si>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</si>
  <si>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</si>
  <si>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</si>
  <si>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</si>
  <si>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</si>
  <si>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</si>
  <si>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</si>
  <si>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</si>
  <si>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</si>
  <si>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</si>
  <si>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</si>
  <si>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</si>
  <si>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</si>
  <si>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</si>
  <si>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</si>
  <si>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</si>
  <si>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</si>
  <si>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</si>
  <si>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</si>
  <si>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</si>
  <si>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</si>
  <si>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</si>
  <si>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</si>
  <si>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</si>
  <si>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</si>
  <si>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</si>
  <si>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</si>
  <si>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</si>
  <si>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</si>
  <si>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</si>
  <si>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</si>
  <si>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</si>
  <si>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</si>
  <si>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</si>
  <si>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</si>
  <si>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</si>
  <si>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</si>
  <si>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</si>
  <si>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</si>
  <si>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</si>
  <si>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</si>
  <si>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</si>
  <si>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</si>
  <si>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</si>
  <si>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</si>
  <si>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</si>
  <si>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</si>
  <si>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</si>
  <si>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</si>
  <si>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</si>
  <si>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</si>
  <si>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</si>
  <si>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</si>
  <si>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</si>
  <si>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</si>
  <si>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</si>
  <si>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</si>
  <si>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</si>
  <si>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</si>
  <si>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</si>
  <si>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</si>
  <si>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</si>
  <si>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</si>
  <si>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</si>
  <si>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</si>
  <si>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</si>
  <si>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</si>
  <si>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</si>
  <si>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</si>
  <si>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</si>
  <si>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</si>
  <si>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</si>
  <si>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</si>
  <si>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</si>
  <si>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</si>
  <si>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</si>
  <si>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</si>
  <si>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</si>
  <si>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</si>
  <si>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</si>
  <si>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</si>
  <si>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</si>
  <si>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</si>
  <si>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</si>
  <si>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</si>
  <si>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</si>
  <si>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</si>
  <si>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</si>
  <si>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</si>
  <si>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</si>
  <si>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</si>
  <si>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</si>
  <si>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</si>
  <si>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</si>
  <si>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</si>
  <si>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</si>
  <si>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</si>
  <si>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</si>
  <si>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</si>
  <si>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</si>
  <si>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</si>
  <si>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</si>
  <si>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</si>
  <si>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</si>
  <si>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</si>
  <si>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</si>
  <si>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</si>
  <si>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</si>
  <si>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</si>
  <si>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</si>
  <si>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</si>
  <si>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</si>
  <si>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</si>
  <si>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</si>
  <si>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</si>
  <si>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</si>
  <si>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</si>
  <si>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</si>
  <si>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</si>
  <si>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</si>
  <si>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</si>
  <si>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</si>
  <si>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</si>
  <si>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</si>
  <si>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</si>
  <si>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</si>
  <si>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</si>
  <si>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</si>
  <si>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</si>
  <si>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</si>
  <si>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</si>
  <si>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</si>
  <si>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</si>
  <si>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</si>
  <si>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</si>
  <si>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</si>
  <si>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</si>
  <si>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</si>
  <si>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</si>
  <si>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</si>
  <si>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</si>
  <si>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</si>
  <si>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</si>
  <si>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</si>
  <si>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</si>
  <si>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</si>
  <si>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</si>
  <si>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</si>
  <si>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</si>
  <si>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</si>
  <si>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</si>
  <si>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</si>
  <si>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</si>
  <si>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</si>
  <si>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</si>
  <si>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</si>
  <si>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</si>
  <si>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</si>
  <si>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</si>
  <si>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</si>
  <si>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</si>
  <si>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</si>
  <si>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</si>
  <si>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</si>
  <si>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</si>
  <si>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</si>
  <si>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</si>
  <si>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</si>
  <si>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</si>
  <si>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</si>
  <si>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</si>
  <si>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</si>
  <si>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</si>
  <si>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</si>
  <si>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</si>
  <si>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</si>
  <si>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</si>
  <si>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</si>
  <si>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</si>
  <si>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</si>
  <si>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</si>
  <si>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</si>
  <si>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</si>
  <si>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</si>
  <si>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</si>
  <si>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</si>
  <si>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</si>
  <si>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</si>
  <si>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</si>
  <si>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</si>
  <si>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</si>
  <si>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</si>
  <si>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</si>
  <si>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</si>
  <si>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</si>
  <si>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</si>
  <si>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</si>
  <si>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</si>
  <si>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</si>
  <si>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</si>
  <si>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</si>
  <si>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</si>
  <si>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</si>
  <si>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</si>
  <si>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</si>
  <si>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</si>
  <si>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</si>
  <si>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</si>
  <si>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</si>
  <si>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</si>
  <si>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</si>
  <si>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</si>
  <si>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</si>
  <si>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</si>
  <si>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</si>
  <si>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</si>
  <si>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</si>
  <si>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</si>
  <si>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</si>
  <si>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</si>
  <si>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</si>
  <si>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</si>
  <si>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</si>
  <si>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</si>
  <si>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</si>
  <si>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</si>
  <si>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</si>
  <si>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</si>
  <si>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</si>
  <si>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</si>
  <si>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</si>
  <si>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</si>
  <si>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</si>
  <si>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</si>
  <si>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</si>
  <si>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</si>
  <si>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</si>
  <si>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</si>
  <si>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</si>
  <si>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</si>
  <si>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</si>
  <si>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</si>
  <si>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</si>
  <si>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</si>
  <si>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</si>
  <si>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</si>
  <si>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</si>
  <si>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</si>
  <si>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</si>
  <si>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</si>
  <si>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</si>
  <si>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</si>
  <si>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</si>
  <si>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</si>
  <si>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</si>
  <si>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</si>
  <si>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</si>
  <si>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</si>
  <si>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</si>
  <si>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</si>
  <si>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</si>
  <si>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</si>
  <si>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</si>
  <si>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</si>
  <si>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</si>
  <si>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</si>
  <si>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</si>
  <si>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</si>
  <si>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</si>
  <si>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</si>
  <si>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</si>
  <si>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</si>
  <si>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</si>
  <si>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</si>
  <si>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</si>
  <si>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</si>
  <si>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</si>
  <si>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</si>
  <si>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</si>
  <si>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</si>
  <si>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</si>
  <si>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</si>
  <si>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</si>
  <si>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</si>
  <si>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</si>
  <si>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</si>
  <si>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</si>
  <si>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</si>
  <si>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</si>
  <si>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</si>
  <si>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</si>
  <si>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</si>
  <si>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</si>
  <si>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</si>
  <si>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</si>
  <si>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</si>
  <si>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</si>
  <si>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</si>
  <si>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</si>
  <si>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</si>
  <si>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</si>
  <si>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</si>
  <si>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</si>
  <si>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</si>
  <si>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</si>
  <si>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</si>
  <si>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</si>
  <si>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</si>
  <si>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</si>
  <si>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</si>
  <si>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</si>
  <si>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</si>
  <si>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</si>
  <si>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</si>
  <si>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</si>
  <si>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</si>
  <si>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</si>
  <si>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</si>
  <si>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</si>
  <si>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</si>
  <si>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</si>
  <si>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</si>
  <si>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</si>
  <si>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</si>
  <si>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</si>
  <si>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</si>
  <si>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</si>
  <si>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</si>
  <si>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</si>
  <si>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</si>
  <si>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</si>
  <si>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</si>
  <si>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</si>
  <si>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</si>
  <si>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</si>
  <si>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</si>
  <si>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</si>
  <si>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</si>
  <si>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</si>
  <si>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</si>
  <si>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</si>
  <si>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</si>
  <si>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</si>
  <si>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</si>
  <si>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</si>
  <si>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</si>
  <si>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</si>
  <si>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</si>
  <si>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</si>
  <si>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</si>
  <si>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</si>
  <si>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</si>
  <si>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</si>
  <si>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</si>
  <si>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</si>
  <si>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</si>
  <si>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</si>
  <si>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</si>
  <si>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</si>
  <si>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</si>
  <si>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</si>
  <si>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</si>
  <si>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</si>
  <si>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</si>
  <si>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</si>
  <si>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</si>
  <si>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</si>
  <si>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</si>
  <si>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</si>
  <si>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</si>
  <si>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</si>
  <si>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</si>
  <si>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</si>
  <si>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</si>
  <si>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</si>
  <si>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</si>
  <si>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</si>
  <si>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</si>
  <si>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</si>
  <si>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</si>
  <si>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</si>
  <si>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</si>
  <si>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</si>
  <si>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</si>
  <si>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</si>
  <si>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</si>
  <si>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</si>
  <si>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</si>
  <si>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</si>
  <si>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</si>
  <si>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</si>
  <si>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</si>
  <si>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</si>
  <si>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</si>
  <si>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</si>
  <si>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</si>
  <si>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</si>
  <si>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</si>
  <si>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</si>
  <si>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</si>
  <si>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</si>
  <si>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</si>
  <si>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</si>
  <si>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</si>
  <si>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</si>
  <si>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</si>
  <si>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</si>
  <si>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</si>
  <si>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</si>
  <si>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</si>
  <si>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</si>
  <si>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</si>
  <si>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</si>
  <si>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</si>
  <si>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</si>
  <si>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</si>
  <si>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</si>
  <si>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</si>
  <si>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</si>
  <si>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</si>
  <si>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</si>
  <si>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</si>
  <si>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</si>
  <si>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</si>
  <si>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</si>
  <si>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</si>
  <si>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</si>
  <si>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</si>
  <si>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</si>
  <si>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</si>
  <si>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</si>
  <si>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</si>
  <si>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</si>
  <si>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</si>
  <si>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</si>
  <si>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</si>
  <si>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</si>
  <si>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</si>
  <si>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</si>
  <si>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</si>
  <si>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</si>
  <si>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</si>
  <si>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</si>
  <si>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</si>
  <si>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</si>
  <si>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</si>
  <si>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</si>
  <si>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</si>
  <si>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</si>
  <si>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</si>
  <si>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</si>
  <si>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</si>
  <si>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</si>
  <si>
    <t>雁田5元包</t>
  </si>
  <si>
    <t>2次桶次</t>
  </si>
  <si>
    <t>2次人</t>
  </si>
  <si>
    <t>2次桶</t>
  </si>
  <si>
    <t>2次去重</t>
  </si>
  <si>
    <t>2次人次</t>
  </si>
  <si>
    <t>中桶</t>
  </si>
  <si>
    <t>銅6分內牙轉4分外牙彎頭</t>
  </si>
  <si>
    <t>PPR直接活接(20*1/2)</t>
  </si>
  <si>
    <t>PPR管加厚20/4分*2.8mm壁厚</t>
  </si>
  <si>
    <t>PPR弯头20(4分)</t>
  </si>
  <si>
    <t>PPR钢芯球阀20mm(4分)红黄随机发</t>
  </si>
  <si>
    <t>PPR全塑活接加厚20mm(4分)</t>
  </si>
  <si>
    <t>4分對絲</t>
  </si>
  <si>
    <t>PPR管加厚20/4分*2.8mm壁厚(未定長度)</t>
  </si>
  <si>
    <t>PPR内丝三通20*1/2</t>
  </si>
  <si>
    <t>PPR弯头活接(20*1/2)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</si>
</sst>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0"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9">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0"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xf numFmtId="0" fontId="3" fillId="26" borderId="0" xfId="0" applyFont="1" applyFill="1"/>
    <xf numFmtId="164" fontId="3" fillId="0" borderId="0" xfId="0" applyNumberFormat="1" applyFont="1"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62" activePane="bottomLeft" state="frozen"/>
      <selection pane="bottomLeft" activeCell="I78" sqref="I78"/>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si="0"/>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2">C14*B14</f>
        <v>2</v>
      </c>
      <c r="F14" s="11"/>
    </row>
    <row r="15" spans="1:12" ht="13.5" customHeight="1">
      <c r="A15" s="7" t="s">
        <v>425</v>
      </c>
      <c r="B15" s="7">
        <v>3.8</v>
      </c>
      <c r="C15" s="7">
        <v>2</v>
      </c>
      <c r="D15" s="6">
        <f t="shared" si="2"/>
        <v>7.6</v>
      </c>
      <c r="F15" s="11"/>
    </row>
    <row r="16" spans="1:12" ht="13.5" customHeight="1">
      <c r="A16" s="7" t="s">
        <v>426</v>
      </c>
      <c r="B16" s="7">
        <v>5.2</v>
      </c>
      <c r="C16" s="7">
        <v>0.3</v>
      </c>
      <c r="D16" s="6">
        <f t="shared" si="2"/>
        <v>1.56</v>
      </c>
      <c r="F16" s="11"/>
      <c r="G16" s="7" t="s">
        <v>395</v>
      </c>
      <c r="I16" s="6">
        <v>3</v>
      </c>
    </row>
    <row r="17" spans="1:15" ht="13.5" customHeight="1">
      <c r="A17" s="7" t="s">
        <v>427</v>
      </c>
      <c r="B17" s="7">
        <v>15</v>
      </c>
      <c r="C17" s="7">
        <v>1</v>
      </c>
      <c r="D17" s="6">
        <f t="shared" si="2"/>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3">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3"/>
        <v>1.5</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430</v>
      </c>
      <c r="B23" s="7">
        <v>2</v>
      </c>
      <c r="C23" s="7">
        <v>1</v>
      </c>
      <c r="D23" s="6">
        <f t="shared" si="3"/>
        <v>2</v>
      </c>
      <c r="G23" s="7" t="s">
        <v>73</v>
      </c>
      <c r="J23" s="6" t="s">
        <v>82</v>
      </c>
      <c r="K23" s="42">
        <v>7.5</v>
      </c>
      <c r="L23" s="6">
        <f t="shared" si="4"/>
        <v>450</v>
      </c>
      <c r="M23" s="25">
        <f t="shared" si="5"/>
        <v>2.2222222222222223</v>
      </c>
      <c r="N23" s="7" t="s">
        <v>240</v>
      </c>
    </row>
    <row r="24" spans="1:15" ht="13.5" customHeight="1">
      <c r="A24" s="7" t="s">
        <v>440</v>
      </c>
      <c r="B24" s="7">
        <v>1.5</v>
      </c>
      <c r="C24" s="7">
        <v>2</v>
      </c>
      <c r="D24" s="6">
        <f t="shared" si="3"/>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6">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6"/>
        <v>12</v>
      </c>
      <c r="G29" s="6">
        <v>501</v>
      </c>
      <c r="H29" s="6">
        <v>12545</v>
      </c>
      <c r="I29" s="6">
        <v>12571</v>
      </c>
      <c r="J29" s="7">
        <f t="shared" ref="J29:J44" si="7">I29-H29</f>
        <v>26</v>
      </c>
      <c r="K29" s="12">
        <f t="shared" ref="K29:K44" si="8">(H29+I29)/2</f>
        <v>12558</v>
      </c>
      <c r="L29" s="13">
        <f t="shared" ref="L29:L44" si="9">K29/G29</f>
        <v>25.065868263473053</v>
      </c>
      <c r="M29" s="14">
        <f t="shared" ref="M29:M44" si="10">J29/K29</f>
        <v>2.070393374741201E-3</v>
      </c>
    </row>
    <row r="30" spans="1:15" ht="13.5" customHeight="1">
      <c r="A30" s="7" t="s">
        <v>432</v>
      </c>
      <c r="B30" s="7">
        <v>14</v>
      </c>
      <c r="C30" s="7">
        <v>1</v>
      </c>
      <c r="D30" s="6">
        <f t="shared" si="6"/>
        <v>14</v>
      </c>
      <c r="G30" s="6">
        <v>431</v>
      </c>
      <c r="H30" s="6">
        <v>11285</v>
      </c>
      <c r="I30" s="6">
        <v>11300</v>
      </c>
      <c r="J30" s="7">
        <f t="shared" si="7"/>
        <v>15</v>
      </c>
      <c r="K30" s="12">
        <f t="shared" si="8"/>
        <v>11292.5</v>
      </c>
      <c r="L30" s="13">
        <f t="shared" si="9"/>
        <v>26.200696055684453</v>
      </c>
      <c r="M30" s="14">
        <f t="shared" si="10"/>
        <v>1.3283152534868275E-3</v>
      </c>
    </row>
    <row r="31" spans="1:15" ht="13.5" customHeight="1">
      <c r="A31" s="7" t="s">
        <v>433</v>
      </c>
      <c r="B31" s="7">
        <v>13.5</v>
      </c>
      <c r="C31" s="7">
        <v>1</v>
      </c>
      <c r="D31" s="6">
        <f>C31*B31</f>
        <v>13.5</v>
      </c>
      <c r="G31" s="6">
        <v>382</v>
      </c>
      <c r="H31" s="6">
        <v>10420</v>
      </c>
      <c r="I31" s="6">
        <v>10441</v>
      </c>
      <c r="J31" s="7">
        <f t="shared" si="7"/>
        <v>21</v>
      </c>
      <c r="K31" s="12">
        <f t="shared" si="8"/>
        <v>10430.5</v>
      </c>
      <c r="L31" s="13">
        <f t="shared" si="9"/>
        <v>27.304973821989527</v>
      </c>
      <c r="M31" s="14">
        <f t="shared" si="10"/>
        <v>2.0133263026700541E-3</v>
      </c>
    </row>
    <row r="32" spans="1:15" ht="13.5" customHeight="1">
      <c r="A32" s="7" t="s">
        <v>100</v>
      </c>
      <c r="B32" s="7">
        <v>16</v>
      </c>
      <c r="C32" s="7">
        <v>0</v>
      </c>
      <c r="D32" s="6">
        <f t="shared" si="6"/>
        <v>0</v>
      </c>
      <c r="G32" s="6">
        <v>292</v>
      </c>
      <c r="H32" s="6">
        <v>8704</v>
      </c>
      <c r="I32" s="6">
        <v>8732</v>
      </c>
      <c r="J32" s="7">
        <f t="shared" si="7"/>
        <v>28</v>
      </c>
      <c r="K32" s="12">
        <f t="shared" si="8"/>
        <v>8718</v>
      </c>
      <c r="L32" s="13">
        <f t="shared" si="9"/>
        <v>29.856164383561644</v>
      </c>
      <c r="M32" s="14">
        <f t="shared" si="10"/>
        <v>3.2117458132599219E-3</v>
      </c>
    </row>
    <row r="33" spans="1:15" ht="13.5" customHeight="1">
      <c r="A33" s="7" t="s">
        <v>6</v>
      </c>
      <c r="B33" s="7">
        <v>5</v>
      </c>
      <c r="C33" s="7">
        <v>2</v>
      </c>
      <c r="D33" s="6">
        <f t="shared" si="6"/>
        <v>10</v>
      </c>
      <c r="G33" s="6">
        <v>256</v>
      </c>
      <c r="H33" s="6">
        <v>7881</v>
      </c>
      <c r="I33" s="6">
        <v>7899</v>
      </c>
      <c r="J33" s="7">
        <f t="shared" si="7"/>
        <v>18</v>
      </c>
      <c r="K33" s="12">
        <f t="shared" si="8"/>
        <v>7890</v>
      </c>
      <c r="L33" s="13">
        <f t="shared" si="9"/>
        <v>30.8203125</v>
      </c>
      <c r="M33" s="14">
        <f t="shared" si="10"/>
        <v>2.2813688212927757E-3</v>
      </c>
    </row>
    <row r="34" spans="1:15" ht="13.5" customHeight="1">
      <c r="A34" s="7" t="s">
        <v>361</v>
      </c>
      <c r="B34" s="7">
        <v>0.7</v>
      </c>
      <c r="C34" s="7">
        <v>1</v>
      </c>
      <c r="D34" s="6">
        <f t="shared" si="6"/>
        <v>0.7</v>
      </c>
      <c r="G34" s="6">
        <v>211</v>
      </c>
      <c r="H34" s="6">
        <v>6587</v>
      </c>
      <c r="I34" s="6">
        <v>6609</v>
      </c>
      <c r="J34" s="7">
        <f t="shared" si="7"/>
        <v>22</v>
      </c>
      <c r="K34" s="12">
        <f t="shared" si="8"/>
        <v>6598</v>
      </c>
      <c r="L34" s="13">
        <f t="shared" si="9"/>
        <v>31.270142180094787</v>
      </c>
      <c r="M34" s="14">
        <f t="shared" si="10"/>
        <v>3.3343437405274324E-3</v>
      </c>
    </row>
    <row r="35" spans="1:15" ht="13.5" customHeight="1">
      <c r="A35" s="7" t="s">
        <v>362</v>
      </c>
      <c r="B35" s="7">
        <v>1</v>
      </c>
      <c r="C35" s="7">
        <v>1</v>
      </c>
      <c r="D35" s="6">
        <f t="shared" si="6"/>
        <v>1</v>
      </c>
      <c r="G35" s="6">
        <v>184</v>
      </c>
      <c r="H35" s="6">
        <v>5938</v>
      </c>
      <c r="I35" s="6">
        <v>5972</v>
      </c>
      <c r="J35" s="7">
        <f t="shared" si="7"/>
        <v>34</v>
      </c>
      <c r="K35" s="12">
        <f t="shared" si="8"/>
        <v>5955</v>
      </c>
      <c r="L35" s="13">
        <f t="shared" si="9"/>
        <v>32.364130434782609</v>
      </c>
      <c r="M35" s="14">
        <f t="shared" si="10"/>
        <v>5.7094878253568428E-3</v>
      </c>
    </row>
    <row r="36" spans="1:15" ht="13.5" customHeight="1">
      <c r="A36" s="7" t="s">
        <v>442</v>
      </c>
      <c r="B36" s="7">
        <v>0.8</v>
      </c>
      <c r="C36" s="7">
        <v>1</v>
      </c>
      <c r="D36" s="6">
        <f t="shared" si="6"/>
        <v>0.8</v>
      </c>
      <c r="G36" s="6">
        <v>152</v>
      </c>
      <c r="H36" s="6">
        <v>5583</v>
      </c>
      <c r="I36" s="6">
        <v>5594</v>
      </c>
      <c r="J36" s="7">
        <f t="shared" si="7"/>
        <v>11</v>
      </c>
      <c r="K36" s="12">
        <f t="shared" si="8"/>
        <v>5588.5</v>
      </c>
      <c r="L36" s="13">
        <f t="shared" si="9"/>
        <v>36.766447368421055</v>
      </c>
      <c r="M36" s="14">
        <f t="shared" si="10"/>
        <v>1.9683278160508187E-3</v>
      </c>
    </row>
    <row r="37" spans="1:15" ht="13.5" customHeight="1">
      <c r="A37" s="7" t="s">
        <v>441</v>
      </c>
      <c r="B37" s="7">
        <v>5.5</v>
      </c>
      <c r="C37" s="7">
        <v>1</v>
      </c>
      <c r="D37" s="6">
        <f t="shared" si="6"/>
        <v>5.5</v>
      </c>
      <c r="G37" s="6">
        <v>126</v>
      </c>
      <c r="H37" s="6">
        <v>4727</v>
      </c>
      <c r="I37" s="6">
        <v>4744</v>
      </c>
      <c r="J37" s="7">
        <f t="shared" si="7"/>
        <v>17</v>
      </c>
      <c r="K37" s="12">
        <f t="shared" si="8"/>
        <v>4735.5</v>
      </c>
      <c r="L37" s="13">
        <f t="shared" si="9"/>
        <v>37.583333333333336</v>
      </c>
      <c r="M37" s="14">
        <f t="shared" si="10"/>
        <v>3.5899060289304192E-3</v>
      </c>
    </row>
    <row r="38" spans="1:15" ht="13.5" customHeight="1">
      <c r="A38" s="7" t="s">
        <v>80</v>
      </c>
      <c r="B38" s="7">
        <v>53</v>
      </c>
      <c r="C38" s="7">
        <v>1</v>
      </c>
      <c r="D38" s="6">
        <f t="shared" si="6"/>
        <v>53</v>
      </c>
      <c r="G38" s="6">
        <v>109</v>
      </c>
      <c r="H38" s="6">
        <v>4206</v>
      </c>
      <c r="I38" s="6">
        <v>4215</v>
      </c>
      <c r="J38" s="7">
        <f t="shared" si="7"/>
        <v>9</v>
      </c>
      <c r="K38" s="12">
        <f t="shared" si="8"/>
        <v>4210.5</v>
      </c>
      <c r="L38" s="13">
        <f t="shared" si="9"/>
        <v>38.628440366972477</v>
      </c>
      <c r="M38" s="14">
        <f t="shared" si="10"/>
        <v>2.1375133594584966E-3</v>
      </c>
    </row>
    <row r="39" spans="1:15" ht="13.5" customHeight="1">
      <c r="A39" s="7" t="s">
        <v>438</v>
      </c>
      <c r="B39" s="7">
        <v>41</v>
      </c>
      <c r="C39" s="7">
        <v>0</v>
      </c>
      <c r="D39" s="6">
        <f t="shared" si="6"/>
        <v>0</v>
      </c>
      <c r="G39" s="6">
        <v>101</v>
      </c>
      <c r="H39" s="6">
        <v>3924</v>
      </c>
      <c r="I39" s="6">
        <v>3932</v>
      </c>
      <c r="J39" s="7">
        <f t="shared" si="7"/>
        <v>8</v>
      </c>
      <c r="K39" s="12">
        <f t="shared" si="8"/>
        <v>3928</v>
      </c>
      <c r="L39" s="13">
        <f t="shared" si="9"/>
        <v>38.89108910891089</v>
      </c>
      <c r="M39" s="14">
        <f t="shared" si="10"/>
        <v>2.0366598778004071E-3</v>
      </c>
      <c r="N39" s="14"/>
    </row>
    <row r="40" spans="1:15" ht="13.5" customHeight="1">
      <c r="D40" s="26">
        <f>SUM(D28:D39)</f>
        <v>120.5</v>
      </c>
      <c r="G40" s="6">
        <v>81</v>
      </c>
      <c r="H40" s="6">
        <v>2928</v>
      </c>
      <c r="I40" s="6">
        <v>2933</v>
      </c>
      <c r="J40" s="7">
        <f t="shared" si="7"/>
        <v>5</v>
      </c>
      <c r="K40" s="12">
        <f t="shared" si="8"/>
        <v>2930.5</v>
      </c>
      <c r="L40" s="13">
        <f t="shared" si="9"/>
        <v>36.179012345679013</v>
      </c>
      <c r="M40" s="14">
        <f t="shared" si="10"/>
        <v>1.7061934823408974E-3</v>
      </c>
      <c r="N40" s="14"/>
    </row>
    <row r="41" spans="1:15" ht="13.5" customHeight="1">
      <c r="G41" s="6">
        <v>68</v>
      </c>
      <c r="H41" s="6">
        <v>2824</v>
      </c>
      <c r="I41" s="6">
        <v>2828</v>
      </c>
      <c r="J41" s="7">
        <f t="shared" si="7"/>
        <v>4</v>
      </c>
      <c r="K41" s="12">
        <f t="shared" si="8"/>
        <v>2826</v>
      </c>
      <c r="L41" s="13">
        <f t="shared" si="9"/>
        <v>41.558823529411768</v>
      </c>
      <c r="M41" s="14">
        <f t="shared" si="10"/>
        <v>1.4154281670205238E-3</v>
      </c>
      <c r="N41" s="14"/>
    </row>
    <row r="42" spans="1:15" ht="13.5" customHeight="1">
      <c r="G42" s="6"/>
      <c r="J42" s="7"/>
      <c r="K42" s="12"/>
      <c r="L42" s="13"/>
      <c r="M42" s="14"/>
      <c r="N42" s="14"/>
    </row>
    <row r="43" spans="1:15" ht="13.5" customHeight="1">
      <c r="G43" s="6">
        <v>77</v>
      </c>
      <c r="H43" s="6">
        <v>935</v>
      </c>
      <c r="I43" s="6">
        <v>1092</v>
      </c>
      <c r="J43" s="7">
        <f t="shared" si="7"/>
        <v>157</v>
      </c>
      <c r="K43" s="12">
        <f t="shared" si="8"/>
        <v>1013.5</v>
      </c>
      <c r="L43" s="13">
        <f t="shared" si="9"/>
        <v>13.162337662337663</v>
      </c>
      <c r="M43" s="14">
        <f t="shared" si="10"/>
        <v>0.15490873211642822</v>
      </c>
      <c r="N43" s="14"/>
    </row>
    <row r="44" spans="1:15" ht="13.5" customHeight="1">
      <c r="G44" s="6">
        <v>2</v>
      </c>
      <c r="H44" s="6">
        <v>45</v>
      </c>
      <c r="I44" s="6">
        <v>49</v>
      </c>
      <c r="J44" s="7">
        <f t="shared" si="7"/>
        <v>4</v>
      </c>
      <c r="K44" s="12">
        <f t="shared" si="8"/>
        <v>47</v>
      </c>
      <c r="L44" s="13">
        <f t="shared" si="9"/>
        <v>23.5</v>
      </c>
      <c r="M44" s="14">
        <f t="shared" si="10"/>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A48" s="7" t="s">
        <v>535</v>
      </c>
      <c r="B48" s="7">
        <v>5.8</v>
      </c>
      <c r="C48" s="7">
        <v>1</v>
      </c>
      <c r="D48" s="6">
        <f>C48*B48</f>
        <v>5.8</v>
      </c>
      <c r="N48" s="7" t="s">
        <v>15</v>
      </c>
      <c r="O48" s="7" t="s">
        <v>16</v>
      </c>
    </row>
    <row r="49" spans="1:15" ht="13.5" customHeight="1">
      <c r="A49" s="7" t="s">
        <v>541</v>
      </c>
      <c r="B49" s="7">
        <v>0.6</v>
      </c>
      <c r="C49" s="7">
        <v>1</v>
      </c>
      <c r="D49" s="6">
        <f>C49*B49</f>
        <v>0.6</v>
      </c>
      <c r="G49" s="7" t="s">
        <v>17</v>
      </c>
      <c r="L49" s="15">
        <f>9.7*2.54/5*3</f>
        <v>14.7828</v>
      </c>
      <c r="N49" s="7" t="s">
        <v>18</v>
      </c>
      <c r="O49" s="7" t="s">
        <v>19</v>
      </c>
    </row>
    <row r="50" spans="1:15" ht="13.5" customHeight="1">
      <c r="G50" s="7" t="s">
        <v>20</v>
      </c>
      <c r="L50" s="15">
        <f>9.7*2.54/5*4</f>
        <v>19.7104</v>
      </c>
      <c r="N50" s="7" t="s">
        <v>21</v>
      </c>
      <c r="O50" s="7" t="s">
        <v>22</v>
      </c>
    </row>
    <row r="51" spans="1:15" ht="13.5" customHeight="1">
      <c r="A51" s="7" t="s">
        <v>536</v>
      </c>
      <c r="B51" s="7">
        <v>2.52</v>
      </c>
      <c r="C51" s="7">
        <v>1</v>
      </c>
      <c r="D51" s="6">
        <f t="shared" ref="D51:D53" si="11">C51*B51</f>
        <v>2.52</v>
      </c>
      <c r="G51" s="7" t="s">
        <v>23</v>
      </c>
      <c r="N51" s="7" t="s">
        <v>24</v>
      </c>
      <c r="O51" s="7" t="s">
        <v>25</v>
      </c>
    </row>
    <row r="52" spans="1:15" ht="13.5" customHeight="1">
      <c r="A52" s="7" t="s">
        <v>542</v>
      </c>
      <c r="B52" s="7">
        <v>2.59</v>
      </c>
      <c r="C52" s="7">
        <v>0.2</v>
      </c>
      <c r="D52" s="6">
        <f t="shared" si="11"/>
        <v>0.51800000000000002</v>
      </c>
      <c r="G52" s="7" t="s">
        <v>26</v>
      </c>
      <c r="N52" s="7" t="s">
        <v>27</v>
      </c>
      <c r="O52" s="7" t="s">
        <v>28</v>
      </c>
    </row>
    <row r="53" spans="1:15" ht="13.5" customHeight="1">
      <c r="A53" s="7" t="s">
        <v>538</v>
      </c>
      <c r="B53" s="7">
        <v>0.32</v>
      </c>
      <c r="C53" s="7">
        <v>1</v>
      </c>
      <c r="D53" s="6">
        <f t="shared" si="11"/>
        <v>0.32</v>
      </c>
      <c r="G53" s="7" t="s">
        <v>29</v>
      </c>
      <c r="N53" s="7" t="s">
        <v>30</v>
      </c>
    </row>
    <row r="54" spans="1:15" ht="13.5" customHeight="1">
      <c r="A54" s="7" t="s">
        <v>537</v>
      </c>
      <c r="B54" s="7">
        <v>2.59</v>
      </c>
      <c r="C54" s="7">
        <v>0.28999999999999998</v>
      </c>
      <c r="D54" s="6">
        <f t="shared" ref="D54:D64" si="12">C54*B54</f>
        <v>0.75109999999999988</v>
      </c>
      <c r="G54" s="7" t="s">
        <v>31</v>
      </c>
      <c r="N54" s="7" t="s">
        <v>32</v>
      </c>
    </row>
    <row r="55" spans="1:15" ht="13.5" customHeight="1">
      <c r="A55" s="7" t="s">
        <v>539</v>
      </c>
      <c r="B55" s="7">
        <v>1.86</v>
      </c>
      <c r="C55" s="7">
        <v>1</v>
      </c>
      <c r="D55" s="6">
        <f t="shared" si="12"/>
        <v>1.86</v>
      </c>
      <c r="N55" s="7" t="s">
        <v>33</v>
      </c>
    </row>
    <row r="56" spans="1:15" ht="13.5" customHeight="1">
      <c r="A56" s="7" t="s">
        <v>537</v>
      </c>
      <c r="B56" s="7">
        <v>2.59</v>
      </c>
      <c r="C56" s="7">
        <v>0.125</v>
      </c>
      <c r="D56" s="6">
        <f t="shared" ref="D56" si="13">C56*B56</f>
        <v>0.32374999999999998</v>
      </c>
      <c r="N56" s="7" t="s">
        <v>34</v>
      </c>
    </row>
    <row r="57" spans="1:15" ht="13.5" customHeight="1">
      <c r="A57" s="7" t="s">
        <v>540</v>
      </c>
      <c r="B57" s="7">
        <v>0.65</v>
      </c>
      <c r="C57" s="7">
        <v>1</v>
      </c>
      <c r="D57" s="6">
        <f t="shared" si="12"/>
        <v>0.65</v>
      </c>
      <c r="G57" s="7" t="s">
        <v>35</v>
      </c>
      <c r="H57" s="16" t="s">
        <v>17</v>
      </c>
      <c r="N57" s="7" t="s">
        <v>36</v>
      </c>
    </row>
    <row r="58" spans="1:15" ht="13.5" customHeight="1">
      <c r="A58" s="7" t="s">
        <v>542</v>
      </c>
      <c r="B58" s="7">
        <v>2.59</v>
      </c>
      <c r="C58" s="7">
        <v>0.7</v>
      </c>
      <c r="D58" s="6">
        <f t="shared" si="12"/>
        <v>1.8129999999999997</v>
      </c>
      <c r="G58" s="7" t="s">
        <v>37</v>
      </c>
      <c r="H58" s="16" t="s">
        <v>38</v>
      </c>
      <c r="N58" s="7" t="s">
        <v>39</v>
      </c>
    </row>
    <row r="59" spans="1:15" ht="13.5" customHeight="1">
      <c r="A59" s="7" t="s">
        <v>536</v>
      </c>
      <c r="B59" s="7">
        <v>2.52</v>
      </c>
      <c r="C59" s="7">
        <v>1</v>
      </c>
      <c r="D59" s="6">
        <f t="shared" si="12"/>
        <v>2.52</v>
      </c>
      <c r="G59" s="7" t="s">
        <v>40</v>
      </c>
      <c r="H59" s="16" t="s">
        <v>41</v>
      </c>
      <c r="N59" s="7" t="s">
        <v>42</v>
      </c>
    </row>
    <row r="60" spans="1:15" ht="13.5" customHeight="1">
      <c r="A60" s="7" t="s">
        <v>536</v>
      </c>
      <c r="B60" s="7">
        <v>2.52</v>
      </c>
      <c r="C60" s="7">
        <v>1</v>
      </c>
      <c r="D60" s="6">
        <f t="shared" ref="D60:D61" si="14">C60*B60</f>
        <v>2.52</v>
      </c>
      <c r="G60" s="7" t="s">
        <v>43</v>
      </c>
      <c r="H60" s="16" t="s">
        <v>44</v>
      </c>
      <c r="N60" s="7" t="s">
        <v>45</v>
      </c>
    </row>
    <row r="61" spans="1:15" ht="13.5" customHeight="1">
      <c r="A61" s="7" t="s">
        <v>542</v>
      </c>
      <c r="B61" s="7">
        <v>2.59</v>
      </c>
      <c r="C61" s="7">
        <v>0.05</v>
      </c>
      <c r="D61" s="6">
        <f t="shared" si="14"/>
        <v>0.1295</v>
      </c>
      <c r="G61" s="7" t="s">
        <v>46</v>
      </c>
      <c r="H61" s="16" t="s">
        <v>47</v>
      </c>
      <c r="N61" s="7" t="s">
        <v>48</v>
      </c>
    </row>
    <row r="62" spans="1:15" ht="13.5" customHeight="1">
      <c r="A62" s="7" t="s">
        <v>543</v>
      </c>
      <c r="B62" s="7">
        <v>3.07</v>
      </c>
      <c r="C62" s="7">
        <v>1</v>
      </c>
      <c r="D62" s="6">
        <f t="shared" si="12"/>
        <v>3.07</v>
      </c>
      <c r="G62" s="7" t="s">
        <v>49</v>
      </c>
      <c r="H62" s="17">
        <v>41886</v>
      </c>
      <c r="N62" s="7" t="s">
        <v>50</v>
      </c>
    </row>
    <row r="63" spans="1:15" ht="13.5" customHeight="1">
      <c r="A63" s="7" t="s">
        <v>537</v>
      </c>
      <c r="B63" s="7">
        <v>2.59</v>
      </c>
      <c r="C63" s="7">
        <v>3.5000000000000003E-2</v>
      </c>
      <c r="D63" s="6">
        <f t="shared" si="12"/>
        <v>9.0650000000000008E-2</v>
      </c>
      <c r="N63" s="7" t="s">
        <v>51</v>
      </c>
    </row>
    <row r="64" spans="1:15" ht="13.5" customHeight="1">
      <c r="A64" s="7" t="s">
        <v>538</v>
      </c>
      <c r="B64" s="7">
        <v>0.32</v>
      </c>
      <c r="C64" s="7">
        <v>1</v>
      </c>
      <c r="D64" s="6">
        <f t="shared" si="12"/>
        <v>0.32</v>
      </c>
      <c r="G64" s="7" t="s">
        <v>52</v>
      </c>
      <c r="I64" s="7" t="s">
        <v>53</v>
      </c>
      <c r="K64" s="7">
        <f>363/325</f>
        <v>1.1169230769230769</v>
      </c>
      <c r="N64" s="7" t="s">
        <v>54</v>
      </c>
    </row>
    <row r="65" spans="1:14" ht="13.5" customHeight="1">
      <c r="A65" s="7" t="s">
        <v>537</v>
      </c>
      <c r="B65" s="7">
        <v>2.59</v>
      </c>
      <c r="C65" s="7">
        <v>0.12</v>
      </c>
      <c r="D65" s="6">
        <f t="shared" ref="D65:D66" si="15">C65*B65</f>
        <v>0.31079999999999997</v>
      </c>
      <c r="G65" s="7" t="s">
        <v>55</v>
      </c>
    </row>
    <row r="66" spans="1:14" ht="13.5" customHeight="1">
      <c r="A66" s="7" t="s">
        <v>544</v>
      </c>
      <c r="B66" s="7">
        <v>2.61</v>
      </c>
      <c r="C66" s="7">
        <v>1</v>
      </c>
      <c r="D66" s="6">
        <f t="shared" si="15"/>
        <v>2.61</v>
      </c>
      <c r="F66" s="22"/>
    </row>
    <row r="67" spans="1:14" ht="13.5" customHeight="1">
      <c r="D67" s="6">
        <f>SUM(D51:D66)</f>
        <v>20.326799999999999</v>
      </c>
      <c r="F67" s="22"/>
    </row>
    <row r="68" spans="1:14" ht="13.5" customHeight="1">
      <c r="F68" s="22"/>
      <c r="G68" s="6" t="s">
        <v>58</v>
      </c>
      <c r="H68" s="7"/>
      <c r="I68" s="6" t="s">
        <v>59</v>
      </c>
      <c r="J68" s="6" t="s">
        <v>60</v>
      </c>
      <c r="K68" s="6" t="s">
        <v>61</v>
      </c>
      <c r="L68" s="6" t="s">
        <v>62</v>
      </c>
    </row>
    <row r="69" spans="1:14" ht="13.5" customHeight="1">
      <c r="A69" s="7" t="s">
        <v>539</v>
      </c>
      <c r="B69" s="7">
        <v>1.86</v>
      </c>
      <c r="C69" s="67">
        <v>1</v>
      </c>
      <c r="D69" s="6">
        <f t="shared" ref="D69:D75" si="16">C69*B69</f>
        <v>1.86</v>
      </c>
      <c r="F69" s="22"/>
      <c r="G69" s="6" t="s">
        <v>64</v>
      </c>
      <c r="I69" s="6">
        <f>1000*0.4+100*1</f>
        <v>500</v>
      </c>
      <c r="J69" s="6">
        <f>I69*0.3</f>
        <v>150</v>
      </c>
      <c r="K69" s="19" t="e">
        <f>1000*D75+100*#REF!</f>
        <v>#REF!</v>
      </c>
      <c r="L69" s="20" t="e">
        <f>J69-K69</f>
        <v>#REF!</v>
      </c>
    </row>
    <row r="70" spans="1:14" ht="13.5" customHeight="1">
      <c r="A70" s="7" t="s">
        <v>537</v>
      </c>
      <c r="B70" s="7">
        <v>2.59</v>
      </c>
      <c r="C70" s="67">
        <v>2</v>
      </c>
      <c r="D70" s="6">
        <f t="shared" si="16"/>
        <v>5.18</v>
      </c>
      <c r="F70" s="22"/>
      <c r="G70" s="6" t="s">
        <v>66</v>
      </c>
      <c r="I70" s="6">
        <f>I69*1.5</f>
        <v>750</v>
      </c>
      <c r="J70" s="6">
        <f>J69*1.5</f>
        <v>225</v>
      </c>
      <c r="K70" s="20" t="e">
        <f>K69*1.5</f>
        <v>#REF!</v>
      </c>
      <c r="L70" s="20" t="e">
        <f>L69*1.5</f>
        <v>#REF!</v>
      </c>
    </row>
    <row r="71" spans="1:14" ht="13.5" customHeight="1">
      <c r="A71" s="7" t="s">
        <v>543</v>
      </c>
      <c r="B71" s="7">
        <v>3.07</v>
      </c>
      <c r="C71" s="67">
        <v>1</v>
      </c>
      <c r="D71" s="6">
        <f t="shared" si="16"/>
        <v>3.07</v>
      </c>
      <c r="F71" s="22"/>
      <c r="G71" s="6" t="s">
        <v>68</v>
      </c>
      <c r="I71" s="6">
        <f>I69*2</f>
        <v>1000</v>
      </c>
      <c r="J71" s="6">
        <f>J69*2</f>
        <v>300</v>
      </c>
      <c r="K71" s="20" t="e">
        <f>K69*2</f>
        <v>#REF!</v>
      </c>
      <c r="L71" s="20" t="e">
        <f>L69*2</f>
        <v>#REF!</v>
      </c>
    </row>
    <row r="72" spans="1:14" ht="13.5" customHeight="1">
      <c r="A72" s="7" t="s">
        <v>540</v>
      </c>
      <c r="B72" s="7">
        <v>0.65</v>
      </c>
      <c r="C72" s="67">
        <v>1</v>
      </c>
      <c r="D72" s="6">
        <f t="shared" si="16"/>
        <v>0.65</v>
      </c>
      <c r="F72" s="22"/>
    </row>
    <row r="73" spans="1:14" ht="13.5" customHeight="1">
      <c r="A73" s="7" t="s">
        <v>538</v>
      </c>
      <c r="B73" s="7">
        <v>0.32</v>
      </c>
      <c r="C73" s="67">
        <v>2</v>
      </c>
      <c r="D73" s="6">
        <f t="shared" si="16"/>
        <v>0.64</v>
      </c>
      <c r="F73" s="22"/>
    </row>
    <row r="74" spans="1:14" ht="13.5" customHeight="1">
      <c r="A74" s="7" t="s">
        <v>544</v>
      </c>
      <c r="B74" s="7">
        <v>2.61</v>
      </c>
      <c r="C74" s="67">
        <v>1</v>
      </c>
      <c r="D74" s="6">
        <f t="shared" si="16"/>
        <v>2.61</v>
      </c>
      <c r="I74" s="6">
        <v>20</v>
      </c>
      <c r="J74" s="6">
        <v>1.2</v>
      </c>
      <c r="K74" s="7">
        <f>I74*J74</f>
        <v>24</v>
      </c>
      <c r="L74" s="7">
        <f>1.75/7.5</f>
        <v>0.23333333333333334</v>
      </c>
      <c r="M74" s="7">
        <f>L74*18.9</f>
        <v>4.41</v>
      </c>
    </row>
    <row r="75" spans="1:14" ht="13.5" customHeight="1">
      <c r="A75" s="7" t="s">
        <v>536</v>
      </c>
      <c r="B75" s="7">
        <v>2.52</v>
      </c>
      <c r="C75" s="67">
        <v>3</v>
      </c>
      <c r="D75" s="6">
        <f t="shared" si="16"/>
        <v>7.5600000000000005</v>
      </c>
      <c r="J75" s="6">
        <v>1.3</v>
      </c>
      <c r="K75" s="7">
        <v>1.8</v>
      </c>
      <c r="L75" s="7">
        <f>K75*22</f>
        <v>39.6</v>
      </c>
      <c r="M75" s="7">
        <f>L75*0.2</f>
        <v>7.9200000000000008</v>
      </c>
    </row>
    <row r="76" spans="1:14" ht="13.5" customHeight="1">
      <c r="J76" s="6">
        <f>22*7.5*4*2</f>
        <v>1320</v>
      </c>
      <c r="K76" s="7">
        <f>J76/5</f>
        <v>264</v>
      </c>
      <c r="L76" s="7">
        <f>30.2*365</f>
        <v>11023</v>
      </c>
    </row>
    <row r="78" spans="1:14" ht="13.5" customHeight="1">
      <c r="I78" s="6">
        <v>1.75</v>
      </c>
      <c r="J78" s="6">
        <v>22</v>
      </c>
      <c r="K78" s="7">
        <f>I78*J78</f>
        <v>38.5</v>
      </c>
      <c r="M78" s="7">
        <f>I78/1.5</f>
        <v>1.1666666666666667</v>
      </c>
      <c r="N78" s="7">
        <f>I78/7.5*18.9</f>
        <v>4.41</v>
      </c>
    </row>
    <row r="79" spans="1:14" ht="13.5" customHeight="1">
      <c r="G79" s="6"/>
      <c r="I79" s="6">
        <v>1.32</v>
      </c>
      <c r="J79" s="6">
        <v>0.18</v>
      </c>
      <c r="K79" s="7">
        <f>K78*0.2</f>
        <v>7.7</v>
      </c>
      <c r="L79" s="7">
        <f>I79+J79+K79</f>
        <v>9.1999999999999993</v>
      </c>
    </row>
    <row r="80" spans="1:14" ht="13.5" customHeight="1">
      <c r="G80" s="23"/>
      <c r="H80" s="24"/>
      <c r="I80" s="25">
        <f>K78-L79</f>
        <v>29.3</v>
      </c>
      <c r="J80" s="6">
        <v>365</v>
      </c>
      <c r="K80" s="68">
        <f>I80*J80</f>
        <v>10694.5</v>
      </c>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sortState ref="A69:D84">
    <sortCondition ref="A69"/>
  </sortState>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519</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520</v>
      </c>
      <c r="E3">
        <f>F3/F$2</f>
        <v>0.74999999999999989</v>
      </c>
      <c r="F3">
        <v>0.3</v>
      </c>
      <c r="G3">
        <v>3</v>
      </c>
      <c r="H3">
        <f t="shared" ref="H3:H7" si="0">F3*G3</f>
        <v>0.89999999999999991</v>
      </c>
    </row>
    <row r="4" spans="1:9">
      <c r="A4" s="5">
        <v>3</v>
      </c>
      <c r="B4" s="5">
        <v>4</v>
      </c>
      <c r="D4" s="64" t="s">
        <v>523</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521</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522</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V202"/>
  <sheetViews>
    <sheetView workbookViewId="0">
      <pane ySplit="1" topLeftCell="A174" activePane="bottomLeft" state="frozen"/>
      <selection pane="bottomLeft" activeCell="F185" sqref="F185"/>
    </sheetView>
  </sheetViews>
  <sheetFormatPr defaultRowHeight="14.25"/>
  <cols>
    <col min="1" max="1" width="9.625" bestFit="1" customWidth="1"/>
    <col min="2" max="2" width="4.875" style="5" bestFit="1" customWidth="1"/>
    <col min="3" max="3" width="9.625" bestFit="1" customWidth="1"/>
    <col min="4" max="4" width="9.625" customWidth="1"/>
    <col min="5" max="7" width="9.25" customWidth="1"/>
    <col min="8" max="11" width="10.375" customWidth="1"/>
    <col min="12" max="12" width="1.5" style="66" customWidth="1"/>
    <col min="13" max="13" width="9.625" bestFit="1" customWidth="1"/>
    <col min="14" max="17" width="9.625" customWidth="1"/>
    <col min="18" max="18" width="1.5" style="66" customWidth="1"/>
    <col min="19" max="19" width="9.625" style="5" bestFit="1" customWidth="1"/>
    <col min="20" max="20" width="9" style="5"/>
    <col min="21" max="21" width="9.875" style="5" bestFit="1" customWidth="1"/>
    <col min="22" max="22" width="10.375" customWidth="1"/>
  </cols>
  <sheetData>
    <row r="1" spans="1:22">
      <c r="C1" s="5" t="s">
        <v>512</v>
      </c>
      <c r="D1" s="5" t="s">
        <v>534</v>
      </c>
      <c r="E1" s="5" t="s">
        <v>530</v>
      </c>
      <c r="F1" s="5" t="s">
        <v>531</v>
      </c>
      <c r="G1" s="5" t="s">
        <v>532</v>
      </c>
      <c r="H1" s="5" t="s">
        <v>417</v>
      </c>
      <c r="I1" s="5" t="s">
        <v>513</v>
      </c>
      <c r="J1" s="5" t="s">
        <v>514</v>
      </c>
      <c r="K1" s="5" t="s">
        <v>515</v>
      </c>
      <c r="L1" s="55"/>
      <c r="M1" s="5" t="s">
        <v>524</v>
      </c>
      <c r="N1" s="5" t="s">
        <v>530</v>
      </c>
      <c r="O1" s="5" t="s">
        <v>531</v>
      </c>
      <c r="P1" s="5" t="s">
        <v>532</v>
      </c>
      <c r="Q1" s="5" t="s">
        <v>528</v>
      </c>
      <c r="R1" s="55"/>
      <c r="S1" s="5" t="s">
        <v>419</v>
      </c>
      <c r="T1" s="5" t="s">
        <v>420</v>
      </c>
      <c r="U1" s="5" t="s">
        <v>418</v>
      </c>
      <c r="V1" s="5"/>
    </row>
    <row r="2" spans="1:22">
      <c r="A2" s="5" t="s">
        <v>364</v>
      </c>
      <c r="C2" s="43">
        <v>43083</v>
      </c>
      <c r="D2" s="43"/>
      <c r="E2" s="43"/>
      <c r="F2" s="43"/>
      <c r="G2" s="43"/>
      <c r="H2" s="43">
        <v>43089</v>
      </c>
      <c r="I2" s="43">
        <v>43089</v>
      </c>
      <c r="J2" s="43">
        <v>43108</v>
      </c>
      <c r="K2" s="43">
        <v>43125</v>
      </c>
      <c r="L2" s="65"/>
      <c r="M2" s="43">
        <v>43204</v>
      </c>
      <c r="N2" s="43"/>
      <c r="O2" s="43"/>
      <c r="P2" s="43"/>
      <c r="Q2" s="43"/>
      <c r="R2" s="65"/>
      <c r="S2" s="43">
        <v>43050</v>
      </c>
      <c r="T2" s="43">
        <v>43070</v>
      </c>
      <c r="U2" s="43"/>
      <c r="V2" s="43"/>
    </row>
    <row r="3" spans="1:22">
      <c r="A3" s="43">
        <v>43069</v>
      </c>
      <c r="B3" s="57">
        <f>WEEKDAY(A3)</f>
        <v>5</v>
      </c>
      <c r="S3" s="45">
        <v>5</v>
      </c>
    </row>
    <row r="4" spans="1:22">
      <c r="A4" s="43">
        <v>43070</v>
      </c>
      <c r="B4" s="57">
        <f t="shared" ref="B4:B54" si="0">WEEKDAY(A4)</f>
        <v>6</v>
      </c>
      <c r="T4" s="45"/>
    </row>
    <row r="5" spans="1:22">
      <c r="A5" s="43">
        <v>43071</v>
      </c>
      <c r="B5" s="57">
        <f t="shared" si="0"/>
        <v>7</v>
      </c>
    </row>
    <row r="6" spans="1:22">
      <c r="A6" s="43">
        <v>43072</v>
      </c>
      <c r="B6" s="57">
        <f t="shared" si="0"/>
        <v>1</v>
      </c>
      <c r="S6" s="5">
        <v>1</v>
      </c>
    </row>
    <row r="7" spans="1:22">
      <c r="A7" s="43">
        <v>43073</v>
      </c>
      <c r="B7" s="57">
        <f t="shared" si="0"/>
        <v>2</v>
      </c>
    </row>
    <row r="8" spans="1:22">
      <c r="A8" s="43">
        <v>43074</v>
      </c>
      <c r="B8" s="57">
        <f t="shared" si="0"/>
        <v>3</v>
      </c>
    </row>
    <row r="9" spans="1:22">
      <c r="A9" s="43">
        <v>43075</v>
      </c>
      <c r="B9" s="57">
        <f t="shared" si="0"/>
        <v>4</v>
      </c>
      <c r="T9" s="5">
        <v>8</v>
      </c>
    </row>
    <row r="10" spans="1:22">
      <c r="A10" s="43">
        <v>43076</v>
      </c>
      <c r="B10" s="57">
        <f t="shared" si="0"/>
        <v>5</v>
      </c>
    </row>
    <row r="11" spans="1:22">
      <c r="A11" s="43">
        <v>43077</v>
      </c>
      <c r="B11" s="57">
        <f t="shared" si="0"/>
        <v>6</v>
      </c>
      <c r="T11" s="5">
        <v>6</v>
      </c>
    </row>
    <row r="12" spans="1:22">
      <c r="A12" s="43">
        <v>43078</v>
      </c>
      <c r="B12" s="57">
        <f t="shared" si="0"/>
        <v>7</v>
      </c>
      <c r="T12" s="5">
        <v>1</v>
      </c>
    </row>
    <row r="13" spans="1:22">
      <c r="A13" s="43">
        <v>43079</v>
      </c>
      <c r="B13" s="57">
        <f t="shared" si="0"/>
        <v>1</v>
      </c>
      <c r="S13" s="5">
        <v>1</v>
      </c>
      <c r="T13" s="5">
        <v>9</v>
      </c>
    </row>
    <row r="14" spans="1:22">
      <c r="A14" s="43">
        <v>43080</v>
      </c>
      <c r="B14" s="57">
        <f t="shared" si="0"/>
        <v>2</v>
      </c>
      <c r="T14" s="5">
        <v>2</v>
      </c>
    </row>
    <row r="15" spans="1:22">
      <c r="A15" s="43">
        <v>43081</v>
      </c>
      <c r="B15" s="57">
        <f t="shared" si="0"/>
        <v>3</v>
      </c>
      <c r="T15" s="5">
        <v>1</v>
      </c>
    </row>
    <row r="16" spans="1:22">
      <c r="A16" s="43">
        <v>43082</v>
      </c>
      <c r="B16" s="57">
        <f t="shared" si="0"/>
        <v>4</v>
      </c>
      <c r="T16" s="5">
        <v>1</v>
      </c>
    </row>
    <row r="17" spans="1:22">
      <c r="A17" s="43">
        <v>43083</v>
      </c>
      <c r="B17" s="57">
        <f t="shared" si="0"/>
        <v>5</v>
      </c>
      <c r="C17" s="45">
        <v>16</v>
      </c>
      <c r="D17" s="45"/>
      <c r="E17" s="47"/>
      <c r="F17" s="47"/>
      <c r="G17" s="47"/>
      <c r="H17" s="47"/>
      <c r="I17" s="47"/>
      <c r="J17" s="47"/>
      <c r="K17" s="47"/>
      <c r="T17" s="5">
        <v>4</v>
      </c>
      <c r="V17" s="47"/>
    </row>
    <row r="18" spans="1:22">
      <c r="A18" s="43">
        <v>43084</v>
      </c>
      <c r="B18" s="57">
        <f t="shared" si="0"/>
        <v>6</v>
      </c>
      <c r="C18" s="47">
        <v>37</v>
      </c>
      <c r="D18" s="47"/>
      <c r="E18" s="47"/>
      <c r="F18" s="47"/>
      <c r="G18" s="47"/>
      <c r="H18" s="47"/>
      <c r="I18" s="47"/>
      <c r="J18" s="47"/>
      <c r="K18" s="47"/>
      <c r="V18" s="47"/>
    </row>
    <row r="19" spans="1:22">
      <c r="A19" s="43">
        <v>43085</v>
      </c>
      <c r="B19" s="57">
        <f t="shared" si="0"/>
        <v>7</v>
      </c>
      <c r="C19" s="47">
        <v>7</v>
      </c>
      <c r="D19" s="47"/>
      <c r="E19" s="47"/>
      <c r="F19" s="47"/>
      <c r="G19" s="47"/>
      <c r="H19" s="47"/>
      <c r="I19" s="47"/>
      <c r="J19" s="47"/>
      <c r="K19" s="47"/>
      <c r="V19" s="47"/>
    </row>
    <row r="20" spans="1:22">
      <c r="A20" s="43">
        <v>43086</v>
      </c>
      <c r="B20" s="57">
        <f t="shared" si="0"/>
        <v>1</v>
      </c>
      <c r="C20" s="47">
        <v>3</v>
      </c>
      <c r="D20" s="47"/>
      <c r="E20" s="47"/>
      <c r="F20" s="47">
        <v>2</v>
      </c>
      <c r="G20" s="47">
        <v>2</v>
      </c>
      <c r="H20" s="47"/>
      <c r="I20" s="47"/>
      <c r="J20" s="47"/>
      <c r="K20" s="47"/>
      <c r="V20" s="47"/>
    </row>
    <row r="21" spans="1:22">
      <c r="A21" s="43">
        <v>43087</v>
      </c>
      <c r="B21" s="57">
        <f t="shared" si="0"/>
        <v>2</v>
      </c>
      <c r="C21" s="47"/>
      <c r="D21" s="47"/>
      <c r="E21" s="47"/>
      <c r="F21" s="47">
        <v>2</v>
      </c>
      <c r="G21" s="47">
        <v>1</v>
      </c>
      <c r="H21" s="47"/>
      <c r="I21" s="47"/>
      <c r="J21" s="47"/>
      <c r="K21" s="47"/>
      <c r="V21" s="47"/>
    </row>
    <row r="22" spans="1:22">
      <c r="A22" s="43">
        <v>43088</v>
      </c>
      <c r="B22" s="57">
        <f t="shared" si="0"/>
        <v>3</v>
      </c>
      <c r="C22" s="47"/>
      <c r="D22" s="47"/>
      <c r="E22" s="47"/>
      <c r="F22" s="47">
        <v>5</v>
      </c>
      <c r="G22" s="47">
        <v>5</v>
      </c>
      <c r="H22" s="47"/>
      <c r="I22" s="47"/>
      <c r="J22" s="47"/>
      <c r="K22" s="47"/>
      <c r="V22" s="47"/>
    </row>
    <row r="23" spans="1:22">
      <c r="A23" s="43">
        <v>43089</v>
      </c>
      <c r="B23" s="57">
        <f t="shared" si="0"/>
        <v>4</v>
      </c>
      <c r="C23" s="47"/>
      <c r="D23" s="47"/>
      <c r="E23" s="47"/>
      <c r="F23" s="47">
        <v>2</v>
      </c>
      <c r="G23" s="47">
        <v>2</v>
      </c>
      <c r="H23" s="55">
        <v>3</v>
      </c>
      <c r="I23" s="55">
        <v>3</v>
      </c>
      <c r="J23" s="47"/>
      <c r="K23" s="47"/>
      <c r="S23" s="5">
        <v>1</v>
      </c>
      <c r="T23" s="5">
        <v>1</v>
      </c>
      <c r="V23" s="47"/>
    </row>
    <row r="24" spans="1:22">
      <c r="A24" s="43">
        <v>43090</v>
      </c>
      <c r="B24" s="57">
        <f t="shared" si="0"/>
        <v>5</v>
      </c>
      <c r="C24" s="47"/>
      <c r="D24" s="47"/>
      <c r="E24" s="47"/>
      <c r="F24" s="47">
        <v>1</v>
      </c>
      <c r="G24" s="47"/>
      <c r="H24" s="47"/>
      <c r="I24" s="47"/>
      <c r="J24" s="47"/>
      <c r="K24" s="47"/>
      <c r="V24" s="47"/>
    </row>
    <row r="25" spans="1:22">
      <c r="A25" s="43">
        <v>43091</v>
      </c>
      <c r="B25" s="57">
        <f t="shared" si="0"/>
        <v>6</v>
      </c>
      <c r="C25" s="47"/>
      <c r="D25" s="47"/>
      <c r="E25" s="47"/>
      <c r="F25" s="47">
        <v>5</v>
      </c>
      <c r="G25" s="47">
        <v>2</v>
      </c>
      <c r="H25" s="47">
        <v>4</v>
      </c>
      <c r="I25" s="47">
        <v>4</v>
      </c>
      <c r="J25" s="47"/>
      <c r="K25" s="47"/>
      <c r="V25" s="47"/>
    </row>
    <row r="26" spans="1:22">
      <c r="A26" s="43">
        <v>43092</v>
      </c>
      <c r="B26" s="57">
        <f t="shared" si="0"/>
        <v>7</v>
      </c>
      <c r="C26" s="47"/>
      <c r="D26" s="47"/>
      <c r="E26" s="47"/>
      <c r="F26" s="47">
        <v>4</v>
      </c>
      <c r="G26" s="47">
        <v>1</v>
      </c>
      <c r="H26" s="47">
        <v>2</v>
      </c>
      <c r="I26" s="47">
        <v>2</v>
      </c>
      <c r="J26" s="47"/>
      <c r="K26" s="47"/>
      <c r="T26" s="5">
        <v>1</v>
      </c>
      <c r="V26" s="47"/>
    </row>
    <row r="27" spans="1:22">
      <c r="A27" s="43">
        <v>43093</v>
      </c>
      <c r="B27" s="57">
        <f t="shared" si="0"/>
        <v>1</v>
      </c>
      <c r="C27" s="47">
        <v>1</v>
      </c>
      <c r="D27" s="47"/>
      <c r="E27" s="47"/>
      <c r="F27" s="47">
        <v>3</v>
      </c>
      <c r="G27" s="47">
        <v>1</v>
      </c>
      <c r="H27" s="47">
        <v>1</v>
      </c>
      <c r="I27" s="47">
        <v>1</v>
      </c>
      <c r="J27" s="47"/>
      <c r="K27" s="47"/>
      <c r="V27" s="47"/>
    </row>
    <row r="28" spans="1:22">
      <c r="A28" s="43">
        <v>43094</v>
      </c>
      <c r="B28" s="57">
        <f t="shared" si="0"/>
        <v>2</v>
      </c>
      <c r="C28" s="47"/>
      <c r="D28" s="47"/>
      <c r="E28" s="47"/>
      <c r="F28" s="47">
        <v>2</v>
      </c>
      <c r="G28" s="47"/>
      <c r="H28" s="47"/>
      <c r="I28" s="47"/>
      <c r="J28" s="47"/>
      <c r="K28" s="47"/>
      <c r="V28" s="47"/>
    </row>
    <row r="29" spans="1:22">
      <c r="A29" s="43">
        <v>43095</v>
      </c>
      <c r="B29" s="57">
        <f t="shared" si="0"/>
        <v>3</v>
      </c>
      <c r="C29" s="47"/>
      <c r="D29" s="47"/>
      <c r="E29" s="47"/>
      <c r="F29" s="47">
        <v>4</v>
      </c>
      <c r="G29" s="47"/>
      <c r="H29" s="47">
        <v>2</v>
      </c>
      <c r="I29" s="47">
        <v>2</v>
      </c>
      <c r="J29" s="47"/>
      <c r="K29" s="47"/>
      <c r="V29" s="47"/>
    </row>
    <row r="30" spans="1:22">
      <c r="A30" s="43">
        <v>43096</v>
      </c>
      <c r="B30" s="57">
        <f t="shared" si="0"/>
        <v>4</v>
      </c>
      <c r="C30" s="55">
        <v>6</v>
      </c>
      <c r="D30" s="55"/>
      <c r="E30" s="47"/>
      <c r="F30" s="47"/>
      <c r="G30" s="47"/>
      <c r="H30" s="47">
        <v>5</v>
      </c>
      <c r="I30" s="47">
        <v>5</v>
      </c>
      <c r="J30" s="47"/>
      <c r="K30" s="47"/>
      <c r="U30" s="47">
        <v>2</v>
      </c>
      <c r="V30" s="47"/>
    </row>
    <row r="31" spans="1:22">
      <c r="A31" s="43">
        <v>43097</v>
      </c>
      <c r="B31" s="57">
        <f t="shared" si="0"/>
        <v>5</v>
      </c>
      <c r="C31" s="47">
        <v>7</v>
      </c>
      <c r="D31" s="47"/>
      <c r="E31" s="47"/>
      <c r="F31" s="47">
        <v>6</v>
      </c>
      <c r="G31" s="47">
        <v>1</v>
      </c>
      <c r="H31" s="47">
        <v>4</v>
      </c>
      <c r="I31" s="47">
        <v>4</v>
      </c>
      <c r="J31" s="47"/>
      <c r="K31" s="47"/>
      <c r="U31" s="47"/>
      <c r="V31" s="47"/>
    </row>
    <row r="32" spans="1:22">
      <c r="A32" s="43">
        <v>43098</v>
      </c>
      <c r="B32" s="57">
        <f t="shared" si="0"/>
        <v>6</v>
      </c>
      <c r="C32" s="47">
        <v>4</v>
      </c>
      <c r="D32" s="47"/>
      <c r="E32" s="47"/>
      <c r="F32" s="47"/>
      <c r="G32" s="47"/>
      <c r="H32" s="47"/>
      <c r="I32" s="47"/>
      <c r="J32" s="47"/>
      <c r="K32" s="47"/>
      <c r="U32" s="47"/>
      <c r="V32" s="47"/>
    </row>
    <row r="33" spans="1:22">
      <c r="A33" s="43">
        <v>43099</v>
      </c>
      <c r="B33" s="57">
        <f t="shared" si="0"/>
        <v>7</v>
      </c>
      <c r="C33" s="47">
        <v>4</v>
      </c>
      <c r="D33" s="47"/>
      <c r="E33" s="47"/>
      <c r="F33" s="47">
        <v>1</v>
      </c>
      <c r="G33" s="47">
        <v>1</v>
      </c>
      <c r="H33" s="47">
        <v>1</v>
      </c>
      <c r="I33" s="47">
        <v>1</v>
      </c>
      <c r="J33" s="47"/>
      <c r="K33" s="47"/>
      <c r="U33" s="47"/>
      <c r="V33" s="47"/>
    </row>
    <row r="34" spans="1:22">
      <c r="A34" s="43">
        <v>43100</v>
      </c>
      <c r="B34" s="57">
        <f t="shared" si="0"/>
        <v>1</v>
      </c>
      <c r="C34" s="47">
        <v>8</v>
      </c>
      <c r="D34" s="47"/>
      <c r="E34" s="47"/>
      <c r="F34" s="47">
        <v>3</v>
      </c>
      <c r="G34" s="47">
        <v>1</v>
      </c>
      <c r="H34" s="47">
        <v>4</v>
      </c>
      <c r="I34" s="47">
        <v>4</v>
      </c>
      <c r="J34" s="47"/>
      <c r="K34" s="47"/>
      <c r="T34" s="5">
        <v>5</v>
      </c>
      <c r="U34" s="47">
        <v>2</v>
      </c>
      <c r="V34" s="55"/>
    </row>
    <row r="35" spans="1:22">
      <c r="A35" s="43">
        <v>43101</v>
      </c>
      <c r="B35" s="57">
        <f t="shared" si="0"/>
        <v>2</v>
      </c>
      <c r="C35" s="47">
        <v>2</v>
      </c>
      <c r="D35" s="47"/>
      <c r="E35" s="47"/>
      <c r="F35" s="47">
        <v>2</v>
      </c>
      <c r="G35" s="47">
        <v>1</v>
      </c>
      <c r="H35" s="47"/>
      <c r="I35" s="47"/>
      <c r="J35" s="47"/>
      <c r="K35" s="47"/>
      <c r="T35" s="5">
        <v>2</v>
      </c>
      <c r="U35" s="47">
        <v>1</v>
      </c>
      <c r="V35" s="47"/>
    </row>
    <row r="36" spans="1:22">
      <c r="A36" s="43">
        <v>43102</v>
      </c>
      <c r="B36" s="57">
        <f t="shared" si="0"/>
        <v>3</v>
      </c>
      <c r="C36" s="47">
        <v>7</v>
      </c>
      <c r="D36" s="47"/>
      <c r="E36" s="47"/>
      <c r="F36" s="47">
        <v>1</v>
      </c>
      <c r="G36" s="47"/>
      <c r="H36" s="47">
        <v>3</v>
      </c>
      <c r="I36" s="47">
        <v>3</v>
      </c>
      <c r="J36" s="47"/>
      <c r="K36" s="47"/>
      <c r="U36" s="47">
        <v>1</v>
      </c>
      <c r="V36" s="47"/>
    </row>
    <row r="37" spans="1:22">
      <c r="A37" s="43">
        <v>43103</v>
      </c>
      <c r="B37" s="57">
        <f t="shared" si="0"/>
        <v>4</v>
      </c>
      <c r="C37" s="47">
        <v>3</v>
      </c>
      <c r="D37" s="47"/>
      <c r="E37" s="47"/>
      <c r="F37" s="47">
        <v>3</v>
      </c>
      <c r="G37" s="47"/>
      <c r="H37" s="47"/>
      <c r="I37" s="47"/>
      <c r="J37" s="47"/>
      <c r="K37" s="47"/>
      <c r="T37" s="5">
        <v>5</v>
      </c>
      <c r="U37" s="47">
        <v>1</v>
      </c>
      <c r="V37" s="47"/>
    </row>
    <row r="38" spans="1:22">
      <c r="A38" s="43">
        <v>43104</v>
      </c>
      <c r="B38" s="57">
        <f t="shared" si="0"/>
        <v>5</v>
      </c>
      <c r="C38" s="47">
        <v>3</v>
      </c>
      <c r="D38" s="47"/>
      <c r="E38" s="47"/>
      <c r="F38" s="47">
        <v>3</v>
      </c>
      <c r="G38" s="47">
        <v>2</v>
      </c>
      <c r="H38" s="47">
        <v>1</v>
      </c>
      <c r="I38" s="47">
        <v>1</v>
      </c>
      <c r="J38" s="47"/>
      <c r="K38" s="47"/>
      <c r="U38" s="47"/>
      <c r="V38" s="47"/>
    </row>
    <row r="39" spans="1:22">
      <c r="A39" s="43">
        <v>43105</v>
      </c>
      <c r="B39" s="57">
        <f t="shared" si="0"/>
        <v>6</v>
      </c>
      <c r="C39" s="47">
        <v>1</v>
      </c>
      <c r="D39" s="47"/>
      <c r="E39" s="47"/>
      <c r="F39" s="47">
        <v>2</v>
      </c>
      <c r="G39" s="47">
        <v>1</v>
      </c>
      <c r="H39" s="47">
        <v>1</v>
      </c>
      <c r="I39" s="47">
        <v>1</v>
      </c>
      <c r="J39" s="47"/>
      <c r="K39" s="47"/>
      <c r="U39" s="47"/>
      <c r="V39" s="47"/>
    </row>
    <row r="40" spans="1:22">
      <c r="A40" s="43">
        <v>43106</v>
      </c>
      <c r="B40" s="57">
        <f t="shared" si="0"/>
        <v>7</v>
      </c>
      <c r="C40" s="47">
        <v>2</v>
      </c>
      <c r="D40" s="47"/>
      <c r="E40" s="47"/>
      <c r="F40" s="47">
        <v>2</v>
      </c>
      <c r="G40" s="47"/>
      <c r="H40" s="47"/>
      <c r="I40" s="47"/>
      <c r="J40" s="47"/>
      <c r="K40" s="47"/>
      <c r="U40" s="47"/>
      <c r="V40" s="47"/>
    </row>
    <row r="41" spans="1:22">
      <c r="A41" s="43">
        <v>43107</v>
      </c>
      <c r="B41" s="57">
        <f t="shared" si="0"/>
        <v>1</v>
      </c>
      <c r="C41" s="47">
        <v>3</v>
      </c>
      <c r="D41" s="47"/>
      <c r="E41" s="47"/>
      <c r="F41" s="47">
        <v>3</v>
      </c>
      <c r="G41" s="47">
        <v>1</v>
      </c>
      <c r="H41" s="47"/>
      <c r="I41" s="47"/>
      <c r="J41" s="47"/>
      <c r="K41" s="47"/>
      <c r="T41" s="5">
        <v>2</v>
      </c>
      <c r="U41" s="47"/>
      <c r="V41" s="47"/>
    </row>
    <row r="42" spans="1:22">
      <c r="A42" s="43">
        <v>43108</v>
      </c>
      <c r="B42" s="57">
        <f t="shared" si="0"/>
        <v>2</v>
      </c>
      <c r="C42" s="47"/>
      <c r="D42" s="47"/>
      <c r="E42" s="47"/>
      <c r="F42" s="47">
        <v>2</v>
      </c>
      <c r="G42" s="47"/>
      <c r="H42" s="47">
        <v>1</v>
      </c>
      <c r="I42" s="47"/>
      <c r="J42" s="55">
        <v>1</v>
      </c>
      <c r="K42" s="47"/>
      <c r="U42" s="47"/>
      <c r="V42" s="47"/>
    </row>
    <row r="43" spans="1:22">
      <c r="A43" s="43">
        <v>43109</v>
      </c>
      <c r="B43" s="57">
        <f t="shared" si="0"/>
        <v>3</v>
      </c>
      <c r="C43" s="47"/>
      <c r="D43" s="47"/>
      <c r="E43" s="46"/>
      <c r="F43" s="46">
        <v>2</v>
      </c>
      <c r="G43" s="47">
        <v>1</v>
      </c>
      <c r="H43" s="47"/>
      <c r="I43" s="47"/>
      <c r="J43" s="47"/>
      <c r="K43" s="47"/>
      <c r="U43" s="47"/>
      <c r="V43" s="47"/>
    </row>
    <row r="44" spans="1:22">
      <c r="A44" s="43">
        <v>43110</v>
      </c>
      <c r="B44" s="57">
        <f t="shared" si="0"/>
        <v>4</v>
      </c>
      <c r="C44" s="47"/>
      <c r="D44" s="47"/>
      <c r="E44" s="47"/>
      <c r="F44" s="47">
        <v>1</v>
      </c>
      <c r="G44" s="47">
        <v>1</v>
      </c>
      <c r="H44" s="47"/>
      <c r="I44" s="47"/>
      <c r="J44" s="47"/>
      <c r="K44" s="47"/>
      <c r="U44" s="47"/>
      <c r="V44" s="47"/>
    </row>
    <row r="45" spans="1:22">
      <c r="A45" s="43">
        <v>43111</v>
      </c>
      <c r="B45" s="57">
        <f t="shared" si="0"/>
        <v>5</v>
      </c>
      <c r="C45" s="47"/>
      <c r="D45" s="47"/>
      <c r="E45" s="47">
        <v>6</v>
      </c>
      <c r="F45" s="47">
        <v>7.5</v>
      </c>
      <c r="G45" s="47"/>
      <c r="H45" s="47"/>
      <c r="I45" s="47"/>
      <c r="J45" s="47"/>
      <c r="K45" s="47"/>
      <c r="U45" s="47"/>
      <c r="V45" s="47"/>
    </row>
    <row r="46" spans="1:22">
      <c r="A46" s="43">
        <v>43112</v>
      </c>
      <c r="B46" s="57">
        <f t="shared" si="0"/>
        <v>6</v>
      </c>
      <c r="C46" s="47">
        <v>1</v>
      </c>
      <c r="D46" s="47"/>
      <c r="E46" s="47">
        <v>3</v>
      </c>
      <c r="F46" s="47">
        <v>3.5</v>
      </c>
      <c r="G46" s="47"/>
      <c r="H46" s="47"/>
      <c r="I46" s="47"/>
      <c r="J46" s="47"/>
      <c r="K46" s="47"/>
      <c r="U46" s="47"/>
      <c r="V46" s="47"/>
    </row>
    <row r="47" spans="1:22">
      <c r="A47" s="43">
        <v>43113</v>
      </c>
      <c r="B47" s="57">
        <f t="shared" si="0"/>
        <v>7</v>
      </c>
      <c r="C47" s="47"/>
      <c r="D47" s="47"/>
      <c r="E47" s="46"/>
      <c r="F47" s="46"/>
      <c r="G47" s="47"/>
      <c r="H47" s="47"/>
      <c r="I47" s="47"/>
      <c r="J47" s="47"/>
      <c r="K47" s="47"/>
      <c r="U47" s="47"/>
      <c r="V47" s="47"/>
    </row>
    <row r="48" spans="1:22">
      <c r="A48" s="43">
        <v>43114</v>
      </c>
      <c r="B48" s="57">
        <f t="shared" si="0"/>
        <v>1</v>
      </c>
      <c r="C48" s="47">
        <v>1</v>
      </c>
      <c r="D48" s="47"/>
      <c r="E48" s="47">
        <v>3</v>
      </c>
      <c r="F48" s="47">
        <v>3</v>
      </c>
      <c r="G48" s="47">
        <v>1</v>
      </c>
      <c r="H48" s="47">
        <v>1</v>
      </c>
      <c r="I48" s="47">
        <v>1</v>
      </c>
      <c r="J48" s="47"/>
      <c r="K48" s="47"/>
      <c r="U48" s="47"/>
      <c r="V48" s="47"/>
    </row>
    <row r="49" spans="1:22">
      <c r="A49" s="43">
        <v>43115</v>
      </c>
      <c r="B49" s="57">
        <f t="shared" si="0"/>
        <v>2</v>
      </c>
      <c r="C49" s="47"/>
      <c r="D49" s="47"/>
      <c r="E49" s="47">
        <v>5</v>
      </c>
      <c r="F49" s="47">
        <v>7</v>
      </c>
      <c r="G49" s="47"/>
      <c r="H49" s="47"/>
      <c r="I49" s="47"/>
      <c r="J49" s="47"/>
      <c r="K49" s="47"/>
      <c r="S49" s="5">
        <v>1</v>
      </c>
      <c r="U49" s="47"/>
      <c r="V49" s="47"/>
    </row>
    <row r="50" spans="1:22">
      <c r="A50" s="43">
        <v>43116</v>
      </c>
      <c r="B50" s="57">
        <f t="shared" si="0"/>
        <v>3</v>
      </c>
      <c r="C50" s="47"/>
      <c r="D50" s="47"/>
      <c r="E50" s="47">
        <v>3</v>
      </c>
      <c r="F50" s="47">
        <v>4</v>
      </c>
      <c r="G50" s="47">
        <v>2</v>
      </c>
      <c r="H50" s="47"/>
      <c r="I50" s="47"/>
      <c r="J50" s="47"/>
      <c r="K50" s="47"/>
      <c r="S50" s="5">
        <v>1</v>
      </c>
      <c r="U50" s="47"/>
      <c r="V50" s="47"/>
    </row>
    <row r="51" spans="1:22">
      <c r="A51" s="43">
        <v>43117</v>
      </c>
      <c r="B51" s="57">
        <f t="shared" si="0"/>
        <v>4</v>
      </c>
      <c r="C51" s="47"/>
      <c r="D51" s="47"/>
      <c r="E51" s="47">
        <v>2</v>
      </c>
      <c r="F51" s="47">
        <v>4</v>
      </c>
      <c r="G51" s="47"/>
      <c r="H51" s="47"/>
      <c r="I51" s="47"/>
      <c r="J51" s="47"/>
      <c r="K51" s="47"/>
      <c r="U51" s="47"/>
      <c r="V51" s="47"/>
    </row>
    <row r="52" spans="1:22">
      <c r="A52" s="43">
        <v>43118</v>
      </c>
      <c r="B52" s="57">
        <f t="shared" si="0"/>
        <v>5</v>
      </c>
      <c r="C52" s="47"/>
      <c r="D52" s="47"/>
      <c r="E52" s="47">
        <v>4</v>
      </c>
      <c r="F52" s="47">
        <v>5</v>
      </c>
      <c r="G52" s="47"/>
      <c r="H52" s="47"/>
      <c r="I52" s="47"/>
      <c r="J52" s="47"/>
      <c r="K52" s="47"/>
      <c r="U52" s="47"/>
      <c r="V52" s="47"/>
    </row>
    <row r="53" spans="1:22">
      <c r="A53" s="43">
        <v>43119</v>
      </c>
      <c r="B53" s="57">
        <f t="shared" si="0"/>
        <v>6</v>
      </c>
      <c r="C53" s="47"/>
      <c r="D53" s="47"/>
      <c r="E53" s="47">
        <v>3</v>
      </c>
      <c r="F53" s="47">
        <v>3</v>
      </c>
      <c r="G53" s="47"/>
      <c r="H53" s="47"/>
      <c r="I53" s="47"/>
      <c r="J53" s="47"/>
      <c r="K53" s="47"/>
      <c r="U53" s="47"/>
      <c r="V53" s="47"/>
    </row>
    <row r="54" spans="1:22">
      <c r="A54" s="43">
        <v>43120</v>
      </c>
      <c r="B54" s="57">
        <f t="shared" si="0"/>
        <v>7</v>
      </c>
      <c r="C54" s="47">
        <v>2</v>
      </c>
      <c r="D54" s="47"/>
      <c r="E54" s="47">
        <v>4</v>
      </c>
      <c r="F54" s="47">
        <v>4.5</v>
      </c>
      <c r="H54" s="47">
        <v>1</v>
      </c>
      <c r="I54" s="47">
        <v>1</v>
      </c>
      <c r="J54" s="47"/>
      <c r="K54" s="47"/>
      <c r="U54" s="47"/>
      <c r="V54" s="47"/>
    </row>
    <row r="55" spans="1:22">
      <c r="A55" s="43">
        <v>43121</v>
      </c>
      <c r="B55" s="57">
        <f t="shared" ref="B55:B63" si="1">WEEKDAY(A55)</f>
        <v>1</v>
      </c>
      <c r="C55" s="47">
        <v>3</v>
      </c>
      <c r="D55" s="47"/>
      <c r="E55" s="47">
        <v>3</v>
      </c>
      <c r="F55" s="47">
        <v>3.5</v>
      </c>
      <c r="G55" s="47">
        <v>1</v>
      </c>
      <c r="H55" s="47">
        <v>1</v>
      </c>
      <c r="I55" s="47"/>
      <c r="J55" s="47">
        <v>1</v>
      </c>
      <c r="K55" s="47"/>
      <c r="U55" s="47"/>
      <c r="V55" s="47"/>
    </row>
    <row r="56" spans="1:22">
      <c r="A56" s="43">
        <v>43122</v>
      </c>
      <c r="B56" s="57">
        <f t="shared" si="1"/>
        <v>2</v>
      </c>
      <c r="C56" s="47"/>
      <c r="D56" s="47"/>
      <c r="E56" s="47">
        <v>2</v>
      </c>
      <c r="F56" s="47">
        <v>2</v>
      </c>
      <c r="G56" s="47"/>
      <c r="H56" s="47"/>
      <c r="I56" s="47"/>
      <c r="J56" s="47"/>
      <c r="K56" s="47"/>
      <c r="U56" s="47"/>
      <c r="V56" s="47"/>
    </row>
    <row r="57" spans="1:22">
      <c r="A57" s="43">
        <v>43123</v>
      </c>
      <c r="B57" s="57">
        <f t="shared" si="1"/>
        <v>3</v>
      </c>
      <c r="C57" s="47"/>
      <c r="D57" s="47"/>
      <c r="E57" s="46"/>
      <c r="F57" s="46"/>
      <c r="G57" s="47"/>
      <c r="H57" s="47"/>
      <c r="I57" s="47"/>
      <c r="J57" s="47"/>
      <c r="K57" s="47"/>
      <c r="T57" s="5">
        <v>1</v>
      </c>
      <c r="U57" s="47"/>
      <c r="V57" s="47"/>
    </row>
    <row r="58" spans="1:22">
      <c r="A58" s="43">
        <v>43124</v>
      </c>
      <c r="B58" s="57">
        <f t="shared" si="1"/>
        <v>4</v>
      </c>
      <c r="C58" s="47"/>
      <c r="D58" s="47"/>
      <c r="E58" s="47">
        <v>3</v>
      </c>
      <c r="F58" s="47">
        <v>3</v>
      </c>
      <c r="G58" s="47">
        <v>1</v>
      </c>
      <c r="H58" s="47">
        <v>1</v>
      </c>
      <c r="I58" s="47"/>
      <c r="J58" s="47">
        <v>1</v>
      </c>
      <c r="K58" s="47"/>
      <c r="U58" s="47"/>
      <c r="V58" s="47"/>
    </row>
    <row r="59" spans="1:22">
      <c r="A59" s="43">
        <v>43125</v>
      </c>
      <c r="B59" s="57">
        <f t="shared" si="1"/>
        <v>5</v>
      </c>
      <c r="C59" s="47"/>
      <c r="D59" s="47"/>
      <c r="E59" s="47">
        <v>4</v>
      </c>
      <c r="F59" s="47">
        <v>6</v>
      </c>
      <c r="G59" s="47">
        <v>3</v>
      </c>
      <c r="H59" s="47">
        <v>2</v>
      </c>
      <c r="I59" s="47">
        <v>1</v>
      </c>
      <c r="J59" s="47"/>
      <c r="K59" s="55">
        <v>1</v>
      </c>
      <c r="S59" s="58"/>
      <c r="T59" s="58"/>
      <c r="U59" s="58"/>
      <c r="V59" s="47"/>
    </row>
    <row r="60" spans="1:22">
      <c r="A60" s="43">
        <v>43126</v>
      </c>
      <c r="B60" s="57">
        <f t="shared" si="1"/>
        <v>6</v>
      </c>
      <c r="C60" s="47"/>
      <c r="D60" s="47"/>
      <c r="E60" s="47">
        <v>3</v>
      </c>
      <c r="F60" s="47">
        <v>3.5</v>
      </c>
      <c r="G60" s="47"/>
      <c r="H60" s="47"/>
      <c r="I60" s="47"/>
      <c r="J60" s="47"/>
      <c r="K60" s="47"/>
      <c r="U60" s="47"/>
      <c r="V60" s="47"/>
    </row>
    <row r="61" spans="1:22">
      <c r="A61" s="43">
        <v>43127</v>
      </c>
      <c r="B61" s="57">
        <f t="shared" si="1"/>
        <v>7</v>
      </c>
      <c r="C61" s="47">
        <v>3</v>
      </c>
      <c r="D61" s="47"/>
      <c r="E61" s="47">
        <v>1</v>
      </c>
      <c r="F61" s="47">
        <v>2</v>
      </c>
      <c r="G61" s="47"/>
      <c r="H61" s="47"/>
      <c r="I61" s="47"/>
      <c r="J61" s="47"/>
      <c r="K61" s="47"/>
      <c r="U61" s="47"/>
      <c r="V61" s="47"/>
    </row>
    <row r="62" spans="1:22">
      <c r="A62" s="43">
        <v>43128</v>
      </c>
      <c r="B62" s="57">
        <f t="shared" si="1"/>
        <v>1</v>
      </c>
      <c r="C62" s="47">
        <v>1</v>
      </c>
      <c r="D62" s="47"/>
      <c r="E62" s="47">
        <v>9</v>
      </c>
      <c r="F62" s="47">
        <v>11</v>
      </c>
      <c r="G62" s="47">
        <v>1</v>
      </c>
      <c r="H62" s="47">
        <v>1</v>
      </c>
      <c r="I62" s="47"/>
      <c r="J62" s="47">
        <v>1</v>
      </c>
      <c r="K62" s="47"/>
      <c r="U62" s="47"/>
      <c r="V62" s="47"/>
    </row>
    <row r="63" spans="1:22">
      <c r="A63" s="43">
        <v>43129</v>
      </c>
      <c r="B63" s="57">
        <f t="shared" si="1"/>
        <v>2</v>
      </c>
      <c r="C63" s="47">
        <v>3</v>
      </c>
      <c r="D63" s="47"/>
      <c r="E63" s="47">
        <v>1</v>
      </c>
      <c r="F63" s="47">
        <v>1</v>
      </c>
      <c r="G63" s="47">
        <v>1</v>
      </c>
      <c r="H63" s="47">
        <v>1</v>
      </c>
      <c r="I63" s="47">
        <v>1</v>
      </c>
      <c r="J63" s="47"/>
      <c r="K63" s="47"/>
      <c r="U63" s="47"/>
      <c r="V63" s="47"/>
    </row>
    <row r="64" spans="1:22">
      <c r="A64" s="43">
        <v>43130</v>
      </c>
      <c r="B64" s="57">
        <f t="shared" ref="B64" si="2">WEEKDAY(A64)</f>
        <v>3</v>
      </c>
      <c r="C64" s="47"/>
      <c r="D64" s="47"/>
      <c r="E64" s="47">
        <v>2</v>
      </c>
      <c r="F64" s="47">
        <v>2</v>
      </c>
      <c r="G64" s="47"/>
      <c r="H64" s="47"/>
      <c r="I64" s="47"/>
      <c r="J64" s="47"/>
      <c r="K64" s="47"/>
      <c r="U64" s="47"/>
      <c r="V64" s="47"/>
    </row>
    <row r="65" spans="1:22">
      <c r="A65" s="43">
        <v>43131</v>
      </c>
      <c r="B65" s="57">
        <f t="shared" ref="B65" si="3">WEEKDAY(A65)</f>
        <v>4</v>
      </c>
      <c r="C65" s="47">
        <v>1</v>
      </c>
      <c r="D65" s="47"/>
      <c r="E65" s="47">
        <v>5</v>
      </c>
      <c r="F65" s="47">
        <v>5.5</v>
      </c>
      <c r="G65" s="47"/>
      <c r="H65" s="47"/>
      <c r="I65" s="47"/>
      <c r="J65" s="47"/>
      <c r="K65" s="47"/>
      <c r="U65" s="47"/>
      <c r="V65" s="47"/>
    </row>
    <row r="66" spans="1:22">
      <c r="A66" s="43">
        <v>43132</v>
      </c>
      <c r="B66" s="57">
        <f t="shared" ref="B66" si="4">WEEKDAY(A66)</f>
        <v>5</v>
      </c>
      <c r="C66" s="47">
        <v>2</v>
      </c>
      <c r="D66" s="47"/>
      <c r="E66" s="47">
        <v>2</v>
      </c>
      <c r="F66" s="47">
        <v>2</v>
      </c>
      <c r="G66" s="47">
        <v>1</v>
      </c>
      <c r="H66" s="47"/>
      <c r="I66" s="47"/>
      <c r="J66" s="47"/>
      <c r="K66" s="47"/>
      <c r="U66" s="47"/>
      <c r="V66" s="47"/>
    </row>
    <row r="67" spans="1:22">
      <c r="A67" s="43">
        <v>43133</v>
      </c>
      <c r="B67" s="57">
        <f t="shared" ref="B67" si="5">WEEKDAY(A67)</f>
        <v>6</v>
      </c>
      <c r="C67" s="47"/>
      <c r="D67" s="47"/>
      <c r="E67" s="47">
        <v>2</v>
      </c>
      <c r="F67" s="47">
        <v>3</v>
      </c>
      <c r="G67" s="47"/>
      <c r="H67" s="47"/>
      <c r="I67" s="47"/>
      <c r="J67" s="47"/>
      <c r="K67" s="47"/>
      <c r="U67" s="47"/>
      <c r="V67" s="47"/>
    </row>
    <row r="68" spans="1:22">
      <c r="A68" s="43">
        <v>43134</v>
      </c>
      <c r="B68" s="57">
        <f t="shared" ref="B68" si="6">WEEKDAY(A68)</f>
        <v>7</v>
      </c>
      <c r="C68" s="47">
        <v>2</v>
      </c>
      <c r="D68" s="47"/>
      <c r="E68" s="47">
        <v>2</v>
      </c>
      <c r="F68" s="47">
        <v>5</v>
      </c>
      <c r="G68" s="47"/>
      <c r="H68" s="47">
        <v>1</v>
      </c>
      <c r="I68" s="47"/>
      <c r="J68" s="47">
        <v>1</v>
      </c>
      <c r="K68" s="47"/>
      <c r="U68" s="47"/>
      <c r="V68" s="47"/>
    </row>
    <row r="69" spans="1:22">
      <c r="A69" s="43">
        <v>43135</v>
      </c>
      <c r="B69" s="57">
        <f t="shared" ref="B69" si="7">WEEKDAY(A69)</f>
        <v>1</v>
      </c>
      <c r="C69" s="47"/>
      <c r="D69" s="47"/>
      <c r="E69" s="47">
        <v>2</v>
      </c>
      <c r="F69" s="47">
        <v>4</v>
      </c>
      <c r="G69" s="47"/>
      <c r="H69" s="47"/>
      <c r="I69" s="47"/>
      <c r="J69" s="47"/>
      <c r="K69" s="47"/>
      <c r="U69" s="47"/>
      <c r="V69" s="47"/>
    </row>
    <row r="70" spans="1:22">
      <c r="A70" s="43">
        <v>43136</v>
      </c>
      <c r="B70" s="57">
        <f t="shared" ref="B70" si="8">WEEKDAY(A70)</f>
        <v>2</v>
      </c>
      <c r="C70" s="47"/>
      <c r="D70" s="47"/>
      <c r="E70" s="47">
        <v>1</v>
      </c>
      <c r="F70" s="47">
        <v>1</v>
      </c>
      <c r="G70" s="47"/>
      <c r="H70" s="47"/>
      <c r="I70" s="47"/>
      <c r="J70" s="47"/>
      <c r="K70" s="47"/>
      <c r="U70" s="47"/>
      <c r="V70" s="47"/>
    </row>
    <row r="71" spans="1:22">
      <c r="A71" s="43">
        <v>43137</v>
      </c>
      <c r="B71" s="57">
        <f t="shared" ref="B71" si="9">WEEKDAY(A71)</f>
        <v>3</v>
      </c>
      <c r="C71" s="47"/>
      <c r="D71" s="47"/>
      <c r="E71" s="47">
        <v>1</v>
      </c>
      <c r="F71" s="47">
        <v>1</v>
      </c>
      <c r="G71" s="47"/>
      <c r="H71" s="47"/>
      <c r="I71" s="47"/>
      <c r="J71" s="47"/>
      <c r="K71" s="47"/>
      <c r="U71" s="47"/>
      <c r="V71" s="47"/>
    </row>
    <row r="72" spans="1:22">
      <c r="A72" s="43">
        <v>43138</v>
      </c>
      <c r="B72" s="57">
        <f t="shared" ref="B72:B73" si="10">WEEKDAY(A72)</f>
        <v>4</v>
      </c>
      <c r="C72" s="47"/>
      <c r="D72" s="47"/>
      <c r="E72" s="46"/>
      <c r="F72" s="46"/>
      <c r="G72" s="47"/>
      <c r="H72" s="47"/>
      <c r="I72" s="47"/>
      <c r="J72" s="47"/>
      <c r="K72" s="47"/>
      <c r="U72" s="47"/>
      <c r="V72" s="47"/>
    </row>
    <row r="73" spans="1:22">
      <c r="A73" s="43">
        <v>43139</v>
      </c>
      <c r="B73" s="57">
        <f t="shared" si="10"/>
        <v>5</v>
      </c>
      <c r="C73" s="47">
        <v>1</v>
      </c>
      <c r="D73" s="47"/>
      <c r="E73" s="47">
        <v>2</v>
      </c>
      <c r="F73" s="47">
        <v>5</v>
      </c>
      <c r="G73" s="47"/>
      <c r="H73" s="47">
        <v>1</v>
      </c>
      <c r="I73" s="47"/>
      <c r="J73" s="47">
        <v>1</v>
      </c>
      <c r="K73" s="47"/>
      <c r="U73" s="47"/>
      <c r="V73" s="47"/>
    </row>
    <row r="74" spans="1:22">
      <c r="A74" s="43">
        <v>43140</v>
      </c>
      <c r="B74" s="57">
        <f t="shared" ref="B74" si="11">WEEKDAY(A74)</f>
        <v>6</v>
      </c>
      <c r="C74" s="47">
        <v>2</v>
      </c>
      <c r="D74" s="47"/>
      <c r="E74" s="47">
        <v>1</v>
      </c>
      <c r="F74" s="47">
        <v>1</v>
      </c>
      <c r="G74" s="47"/>
      <c r="H74" s="47"/>
      <c r="I74" s="47"/>
      <c r="J74" s="47"/>
      <c r="K74" s="47"/>
      <c r="U74" s="47"/>
      <c r="V74" s="47"/>
    </row>
    <row r="75" spans="1:22">
      <c r="A75" s="43">
        <v>43141</v>
      </c>
      <c r="B75" s="57">
        <f t="shared" ref="B75" si="12">WEEKDAY(A75)</f>
        <v>7</v>
      </c>
      <c r="C75" s="47"/>
      <c r="D75" s="47"/>
      <c r="E75" s="46"/>
      <c r="F75" s="46"/>
      <c r="G75" s="47"/>
      <c r="H75" s="47"/>
      <c r="I75" s="47"/>
      <c r="J75" s="47"/>
      <c r="K75" s="47"/>
      <c r="U75" s="47"/>
      <c r="V75" s="47"/>
    </row>
    <row r="76" spans="1:22">
      <c r="A76" s="43">
        <v>43142</v>
      </c>
      <c r="B76" s="57">
        <f t="shared" ref="B76" si="13">WEEKDAY(A76)</f>
        <v>1</v>
      </c>
      <c r="C76" s="47">
        <v>2</v>
      </c>
      <c r="D76" s="47"/>
      <c r="E76" s="47">
        <v>3</v>
      </c>
      <c r="F76" s="47">
        <v>3</v>
      </c>
      <c r="G76" s="47">
        <v>2</v>
      </c>
      <c r="H76" s="47">
        <v>2</v>
      </c>
      <c r="I76" s="47">
        <v>1</v>
      </c>
      <c r="J76" s="47"/>
      <c r="K76" s="47">
        <v>1</v>
      </c>
      <c r="U76" s="47"/>
      <c r="V76" s="47"/>
    </row>
    <row r="77" spans="1:22">
      <c r="A77" s="43">
        <v>43143</v>
      </c>
      <c r="B77" s="57">
        <f t="shared" ref="B77:B78" si="14">WEEKDAY(A77)</f>
        <v>2</v>
      </c>
      <c r="C77" s="47"/>
      <c r="D77" s="47"/>
      <c r="E77" s="46"/>
      <c r="F77" s="46"/>
      <c r="G77" s="47"/>
      <c r="H77" s="47"/>
      <c r="I77" s="47"/>
      <c r="J77" s="47"/>
      <c r="K77" s="47"/>
      <c r="U77" s="47"/>
      <c r="V77" s="47"/>
    </row>
    <row r="78" spans="1:22">
      <c r="A78" s="43">
        <v>43144</v>
      </c>
      <c r="B78" s="57">
        <f t="shared" si="14"/>
        <v>3</v>
      </c>
      <c r="C78" s="47"/>
      <c r="D78" s="47"/>
      <c r="E78" s="47">
        <v>3</v>
      </c>
      <c r="F78" s="47">
        <v>6</v>
      </c>
      <c r="G78" s="47">
        <v>1</v>
      </c>
      <c r="H78" s="47">
        <v>1</v>
      </c>
      <c r="I78" s="47">
        <v>1</v>
      </c>
      <c r="J78" s="47"/>
      <c r="K78" s="47"/>
      <c r="U78" s="47"/>
      <c r="V78" s="47"/>
    </row>
    <row r="79" spans="1:22">
      <c r="A79" s="60">
        <v>43145</v>
      </c>
      <c r="B79" s="57">
        <f t="shared" ref="B79" si="15">WEEKDAY(A79)</f>
        <v>4</v>
      </c>
      <c r="C79" s="47"/>
      <c r="D79" s="47"/>
      <c r="E79" s="47">
        <v>1</v>
      </c>
      <c r="F79" s="47">
        <v>2.5</v>
      </c>
      <c r="G79" s="47"/>
      <c r="H79" s="47"/>
      <c r="I79" s="47"/>
      <c r="J79" s="47"/>
      <c r="K79" s="47"/>
      <c r="U79" s="47"/>
      <c r="V79" s="47"/>
    </row>
    <row r="80" spans="1:22">
      <c r="A80" s="60">
        <v>43146</v>
      </c>
      <c r="B80" s="57">
        <f t="shared" ref="B80:B84" si="16">WEEKDAY(A80)</f>
        <v>5</v>
      </c>
      <c r="C80" s="47"/>
      <c r="D80" s="47"/>
      <c r="E80" s="46"/>
      <c r="F80" s="46"/>
      <c r="G80" s="47"/>
      <c r="H80" s="47"/>
      <c r="I80" s="47"/>
      <c r="J80" s="47"/>
      <c r="K80" s="47"/>
      <c r="U80" s="47"/>
      <c r="V80" s="47"/>
    </row>
    <row r="81" spans="1:22">
      <c r="A81" s="60">
        <v>43147</v>
      </c>
      <c r="B81" s="57">
        <f t="shared" si="16"/>
        <v>6</v>
      </c>
      <c r="C81" s="47"/>
      <c r="D81" s="47"/>
      <c r="E81" s="47">
        <v>1</v>
      </c>
      <c r="F81" s="47">
        <v>1</v>
      </c>
      <c r="G81" s="47"/>
      <c r="H81" s="47"/>
      <c r="I81" s="47"/>
      <c r="J81" s="47"/>
      <c r="K81" s="47"/>
      <c r="U81" s="47"/>
      <c r="V81" s="47"/>
    </row>
    <row r="82" spans="1:22">
      <c r="A82" s="60">
        <v>43148</v>
      </c>
      <c r="B82" s="57">
        <f t="shared" si="16"/>
        <v>7</v>
      </c>
      <c r="C82" s="47"/>
      <c r="D82" s="47"/>
      <c r="E82" s="46"/>
      <c r="F82" s="46"/>
      <c r="G82" s="47"/>
      <c r="H82" s="47"/>
      <c r="I82" s="47"/>
      <c r="J82" s="47"/>
      <c r="K82" s="47"/>
      <c r="U82" s="47"/>
      <c r="V82" s="47"/>
    </row>
    <row r="83" spans="1:22">
      <c r="A83" s="60">
        <v>43149</v>
      </c>
      <c r="B83" s="57">
        <f t="shared" si="16"/>
        <v>1</v>
      </c>
      <c r="C83" s="47">
        <v>1</v>
      </c>
      <c r="D83" s="47"/>
      <c r="E83" s="47">
        <v>1</v>
      </c>
      <c r="F83" s="47">
        <v>3</v>
      </c>
      <c r="G83" s="47"/>
      <c r="H83" s="47"/>
      <c r="I83" s="47"/>
      <c r="J83" s="47"/>
      <c r="K83" s="47"/>
      <c r="U83" s="47"/>
      <c r="V83" s="47"/>
    </row>
    <row r="84" spans="1:22">
      <c r="A84" s="60">
        <v>43150</v>
      </c>
      <c r="B84" s="57">
        <f t="shared" si="16"/>
        <v>2</v>
      </c>
      <c r="C84" s="47"/>
      <c r="D84" s="47"/>
      <c r="E84" s="47">
        <v>2</v>
      </c>
      <c r="F84" s="47">
        <v>6.5</v>
      </c>
      <c r="G84" s="47">
        <v>1</v>
      </c>
      <c r="H84" s="47">
        <v>1</v>
      </c>
      <c r="I84" s="47">
        <v>1</v>
      </c>
      <c r="J84" s="47"/>
      <c r="K84" s="47"/>
      <c r="U84" s="47"/>
      <c r="V84" s="47"/>
    </row>
    <row r="85" spans="1:22">
      <c r="A85" s="60">
        <v>43151</v>
      </c>
      <c r="B85" s="57">
        <f t="shared" ref="B85" si="17">WEEKDAY(A85)</f>
        <v>3</v>
      </c>
      <c r="C85" s="47"/>
      <c r="D85" s="47"/>
      <c r="E85" s="46"/>
      <c r="F85" s="46"/>
      <c r="G85" s="47"/>
      <c r="H85" s="47"/>
      <c r="I85" s="47"/>
      <c r="J85" s="47"/>
      <c r="K85" s="47"/>
      <c r="U85" s="47"/>
      <c r="V85" s="47"/>
    </row>
    <row r="86" spans="1:22">
      <c r="A86" s="60">
        <v>43152</v>
      </c>
      <c r="B86" s="57">
        <f t="shared" ref="B86:B88" si="18">WEEKDAY(A86)</f>
        <v>4</v>
      </c>
      <c r="C86" s="47"/>
      <c r="D86" s="47"/>
      <c r="E86" s="47">
        <v>1</v>
      </c>
      <c r="F86" s="47">
        <v>1</v>
      </c>
      <c r="G86" s="47"/>
      <c r="H86" s="47"/>
      <c r="I86" s="47"/>
      <c r="J86" s="47"/>
      <c r="K86" s="47"/>
      <c r="U86" s="47"/>
      <c r="V86" s="47"/>
    </row>
    <row r="87" spans="1:22">
      <c r="A87" s="43">
        <v>43153</v>
      </c>
      <c r="B87" s="57">
        <f t="shared" si="18"/>
        <v>5</v>
      </c>
      <c r="C87" s="47"/>
      <c r="D87" s="47"/>
      <c r="E87" s="47">
        <v>3</v>
      </c>
      <c r="F87" s="47">
        <v>5</v>
      </c>
      <c r="G87" s="47"/>
      <c r="H87" s="47"/>
      <c r="I87" s="47"/>
      <c r="J87" s="47"/>
      <c r="K87" s="47"/>
      <c r="U87" s="47"/>
      <c r="V87" s="47"/>
    </row>
    <row r="88" spans="1:22">
      <c r="A88" s="43">
        <v>43154</v>
      </c>
      <c r="B88" s="57">
        <f t="shared" si="18"/>
        <v>6</v>
      </c>
      <c r="C88" s="47">
        <v>2</v>
      </c>
      <c r="D88" s="47"/>
      <c r="E88" s="47">
        <v>1</v>
      </c>
      <c r="F88" s="47">
        <v>1</v>
      </c>
      <c r="G88" s="47"/>
      <c r="H88" s="47"/>
      <c r="I88" s="47"/>
      <c r="J88" s="47"/>
      <c r="K88" s="47"/>
      <c r="U88" s="47"/>
      <c r="V88" s="47"/>
    </row>
    <row r="89" spans="1:22">
      <c r="A89" s="43">
        <v>43155</v>
      </c>
      <c r="B89" s="57">
        <f t="shared" ref="B89" si="19">WEEKDAY(A89)</f>
        <v>7</v>
      </c>
      <c r="C89" s="47"/>
      <c r="D89" s="47"/>
      <c r="E89" s="47">
        <v>2</v>
      </c>
      <c r="F89" s="47">
        <v>2</v>
      </c>
      <c r="G89" s="47">
        <v>1</v>
      </c>
      <c r="H89" s="47">
        <v>1</v>
      </c>
      <c r="I89" s="47">
        <v>1</v>
      </c>
      <c r="J89" s="47"/>
      <c r="K89" s="47"/>
      <c r="U89" s="47"/>
      <c r="V89" s="47"/>
    </row>
    <row r="90" spans="1:22">
      <c r="A90" s="43">
        <v>43156</v>
      </c>
      <c r="B90" s="57">
        <f t="shared" ref="B90" si="20">WEEKDAY(A90)</f>
        <v>1</v>
      </c>
      <c r="C90" s="47"/>
      <c r="D90" s="47"/>
      <c r="E90" s="46"/>
      <c r="F90" s="46"/>
      <c r="G90" s="47"/>
      <c r="H90" s="47"/>
      <c r="I90" s="47"/>
      <c r="J90" s="47"/>
      <c r="K90" s="47"/>
      <c r="U90" s="47"/>
      <c r="V90" s="47"/>
    </row>
    <row r="91" spans="1:22">
      <c r="A91" s="43">
        <v>43157</v>
      </c>
      <c r="B91" s="57">
        <f t="shared" ref="B91" si="21">WEEKDAY(A91)</f>
        <v>2</v>
      </c>
      <c r="C91" s="47"/>
      <c r="D91" s="47"/>
      <c r="E91" s="47">
        <v>4</v>
      </c>
      <c r="F91" s="47">
        <v>6.5</v>
      </c>
      <c r="G91" s="47">
        <v>1</v>
      </c>
      <c r="H91" s="47"/>
      <c r="I91" s="47"/>
      <c r="J91" s="47"/>
      <c r="K91" s="47"/>
      <c r="U91" s="47"/>
      <c r="V91" s="47"/>
    </row>
    <row r="92" spans="1:22">
      <c r="A92" s="43">
        <v>43158</v>
      </c>
      <c r="B92" s="57">
        <f t="shared" ref="B92" si="22">WEEKDAY(A92)</f>
        <v>3</v>
      </c>
      <c r="C92" s="47"/>
      <c r="D92" s="47"/>
      <c r="E92" s="47">
        <v>2</v>
      </c>
      <c r="F92" s="47">
        <v>3</v>
      </c>
      <c r="G92" s="47">
        <v>1</v>
      </c>
      <c r="H92" s="47"/>
      <c r="I92" s="47"/>
      <c r="J92" s="47"/>
      <c r="K92" s="47"/>
      <c r="U92" s="47"/>
      <c r="V92" s="47"/>
    </row>
    <row r="93" spans="1:22">
      <c r="A93" s="43">
        <v>43159</v>
      </c>
      <c r="B93" s="57">
        <f t="shared" ref="B93" si="23">WEEKDAY(A93)</f>
        <v>4</v>
      </c>
      <c r="C93" s="47"/>
      <c r="D93" s="47"/>
      <c r="E93" s="47">
        <v>5</v>
      </c>
      <c r="F93" s="47">
        <v>8</v>
      </c>
      <c r="G93" s="47">
        <v>1</v>
      </c>
      <c r="H93" s="47">
        <v>1</v>
      </c>
      <c r="I93" s="47"/>
      <c r="J93" s="47"/>
      <c r="K93" s="47">
        <v>1</v>
      </c>
      <c r="U93" s="47"/>
      <c r="V93" s="47"/>
    </row>
    <row r="94" spans="1:22">
      <c r="A94" s="43">
        <v>43160</v>
      </c>
      <c r="B94" s="57">
        <f t="shared" ref="B94" si="24">WEEKDAY(A94)</f>
        <v>5</v>
      </c>
      <c r="C94" s="47">
        <v>4</v>
      </c>
      <c r="D94" s="47"/>
      <c r="E94" s="47">
        <v>3</v>
      </c>
      <c r="F94" s="47">
        <v>3</v>
      </c>
      <c r="G94" s="47"/>
      <c r="H94" s="47">
        <v>1</v>
      </c>
      <c r="I94" s="47"/>
      <c r="J94" s="47"/>
      <c r="K94" s="47"/>
      <c r="U94" s="47"/>
      <c r="V94" s="47"/>
    </row>
    <row r="95" spans="1:22">
      <c r="A95" s="43">
        <v>43161</v>
      </c>
      <c r="B95" s="57">
        <f t="shared" ref="B95" si="25">WEEKDAY(A95)</f>
        <v>6</v>
      </c>
      <c r="C95" s="47"/>
      <c r="D95" s="47"/>
      <c r="E95" s="47">
        <v>1</v>
      </c>
      <c r="F95" s="47">
        <v>1</v>
      </c>
      <c r="G95" s="47"/>
      <c r="H95" s="47"/>
      <c r="I95" s="47"/>
      <c r="J95" s="47"/>
      <c r="K95" s="47"/>
      <c r="U95" s="47"/>
      <c r="V95" s="47"/>
    </row>
    <row r="96" spans="1:22">
      <c r="A96" s="43">
        <v>43162</v>
      </c>
      <c r="B96" s="57">
        <f t="shared" ref="B96" si="26">WEEKDAY(A96)</f>
        <v>7</v>
      </c>
      <c r="C96" s="47">
        <v>1</v>
      </c>
      <c r="D96" s="47"/>
      <c r="E96" s="47">
        <v>3</v>
      </c>
      <c r="F96" s="47">
        <v>4.5</v>
      </c>
      <c r="G96" s="47"/>
      <c r="H96" s="47"/>
      <c r="I96" s="47"/>
      <c r="J96" s="47"/>
      <c r="K96" s="47"/>
      <c r="U96" s="47"/>
      <c r="V96" s="47"/>
    </row>
    <row r="97" spans="1:22">
      <c r="A97" s="43">
        <v>43163</v>
      </c>
      <c r="B97" s="57">
        <f t="shared" ref="B97:B98" si="27">WEEKDAY(A97)</f>
        <v>1</v>
      </c>
      <c r="C97" s="47"/>
      <c r="D97" s="47"/>
      <c r="E97" s="47">
        <v>7</v>
      </c>
      <c r="F97" s="47">
        <v>11</v>
      </c>
      <c r="G97" s="47">
        <v>1</v>
      </c>
      <c r="H97" s="47">
        <v>1</v>
      </c>
      <c r="I97" s="47">
        <v>1</v>
      </c>
      <c r="J97" s="47"/>
      <c r="K97" s="47"/>
      <c r="U97" s="47"/>
      <c r="V97" s="47"/>
    </row>
    <row r="98" spans="1:22">
      <c r="A98" s="43">
        <v>43164</v>
      </c>
      <c r="B98" s="57">
        <f t="shared" si="27"/>
        <v>2</v>
      </c>
      <c r="C98" s="47"/>
      <c r="D98" s="47"/>
      <c r="E98" s="47">
        <v>2</v>
      </c>
      <c r="F98" s="47">
        <v>3</v>
      </c>
      <c r="G98" s="47"/>
      <c r="H98" s="47"/>
      <c r="I98" s="47"/>
      <c r="J98" s="47"/>
      <c r="K98" s="47"/>
      <c r="U98" s="47"/>
      <c r="V98" s="47"/>
    </row>
    <row r="99" spans="1:22">
      <c r="A99" s="43">
        <v>43165</v>
      </c>
      <c r="B99" s="57">
        <f t="shared" ref="B99:B101" si="28">WEEKDAY(A99)</f>
        <v>3</v>
      </c>
      <c r="C99" s="47"/>
      <c r="D99" s="47"/>
      <c r="E99" s="47">
        <v>4</v>
      </c>
      <c r="F99" s="47">
        <v>9</v>
      </c>
      <c r="G99" s="47"/>
      <c r="H99" s="47"/>
      <c r="I99" s="47"/>
      <c r="J99" s="47"/>
      <c r="K99" s="47"/>
      <c r="U99" s="47"/>
      <c r="V99" s="47"/>
    </row>
    <row r="100" spans="1:22">
      <c r="A100" s="43">
        <v>43166</v>
      </c>
      <c r="B100" s="57">
        <f t="shared" si="28"/>
        <v>4</v>
      </c>
      <c r="C100" s="47"/>
      <c r="D100" s="47"/>
      <c r="E100" s="47">
        <v>1</v>
      </c>
      <c r="F100" s="47">
        <v>1</v>
      </c>
      <c r="G100" s="47"/>
      <c r="H100" s="47"/>
      <c r="I100" s="47"/>
      <c r="J100" s="47"/>
      <c r="K100" s="47"/>
      <c r="U100" s="47"/>
      <c r="V100" s="47"/>
    </row>
    <row r="101" spans="1:22">
      <c r="A101" s="43">
        <v>43167</v>
      </c>
      <c r="B101" s="57">
        <f t="shared" si="28"/>
        <v>5</v>
      </c>
      <c r="C101" s="47"/>
      <c r="D101" s="47"/>
      <c r="E101" s="46"/>
      <c r="F101" s="46"/>
      <c r="G101" s="47"/>
      <c r="H101" s="47"/>
      <c r="I101" s="47"/>
      <c r="J101" s="47"/>
      <c r="K101" s="47"/>
      <c r="U101" s="47"/>
      <c r="V101" s="47"/>
    </row>
    <row r="102" spans="1:22">
      <c r="A102" s="43">
        <v>43168</v>
      </c>
      <c r="B102" s="57">
        <f t="shared" ref="B102:B117" si="29">WEEKDAY(A102)</f>
        <v>6</v>
      </c>
      <c r="C102" s="47"/>
      <c r="D102" s="47"/>
      <c r="E102" s="47">
        <v>1</v>
      </c>
      <c r="F102" s="47">
        <v>1.5</v>
      </c>
      <c r="G102" s="47"/>
      <c r="H102" s="47"/>
      <c r="I102" s="47"/>
      <c r="J102" s="47"/>
      <c r="K102" s="47"/>
      <c r="U102" s="47"/>
      <c r="V102" s="47"/>
    </row>
    <row r="103" spans="1:22">
      <c r="A103" s="43">
        <v>43169</v>
      </c>
      <c r="B103" s="57">
        <f t="shared" si="29"/>
        <v>7</v>
      </c>
      <c r="C103" s="47"/>
      <c r="D103" s="47"/>
      <c r="E103" s="47">
        <v>2</v>
      </c>
      <c r="F103" s="47">
        <v>3</v>
      </c>
      <c r="G103" s="47"/>
      <c r="H103" s="47"/>
      <c r="I103" s="47"/>
      <c r="J103" s="47"/>
      <c r="K103" s="47"/>
      <c r="U103" s="47"/>
      <c r="V103" s="47"/>
    </row>
    <row r="104" spans="1:22">
      <c r="A104" s="43">
        <v>43170</v>
      </c>
      <c r="B104" s="57">
        <f t="shared" si="29"/>
        <v>1</v>
      </c>
      <c r="C104" s="47"/>
      <c r="D104" s="47"/>
      <c r="E104" s="47">
        <v>2</v>
      </c>
      <c r="F104" s="47">
        <v>5.5</v>
      </c>
      <c r="G104" s="47"/>
      <c r="H104" s="47"/>
      <c r="I104" s="47"/>
      <c r="J104" s="47"/>
      <c r="K104" s="47"/>
      <c r="U104" s="47"/>
      <c r="V104" s="47"/>
    </row>
    <row r="105" spans="1:22">
      <c r="A105" s="43">
        <v>43171</v>
      </c>
      <c r="B105" s="57">
        <f t="shared" si="29"/>
        <v>2</v>
      </c>
      <c r="C105" s="47"/>
      <c r="D105" s="47"/>
      <c r="E105" s="47">
        <v>1</v>
      </c>
      <c r="F105" s="47">
        <v>1</v>
      </c>
      <c r="G105" s="47"/>
      <c r="H105" s="47"/>
      <c r="I105" s="47"/>
      <c r="J105" s="47"/>
      <c r="K105" s="47"/>
      <c r="U105" s="47"/>
      <c r="V105" s="47"/>
    </row>
    <row r="106" spans="1:22">
      <c r="A106" s="43">
        <v>43172</v>
      </c>
      <c r="B106" s="57">
        <f t="shared" si="29"/>
        <v>3</v>
      </c>
      <c r="C106" s="47"/>
      <c r="D106" s="47"/>
      <c r="E106" s="47">
        <v>4</v>
      </c>
      <c r="F106" s="47">
        <v>5.5</v>
      </c>
      <c r="G106" s="47">
        <v>1</v>
      </c>
      <c r="H106" s="47"/>
      <c r="I106" s="47"/>
      <c r="J106" s="47"/>
      <c r="K106" s="47"/>
      <c r="U106" s="47"/>
      <c r="V106" s="47"/>
    </row>
    <row r="107" spans="1:22">
      <c r="A107" s="43">
        <v>43173</v>
      </c>
      <c r="B107" s="57">
        <f t="shared" si="29"/>
        <v>4</v>
      </c>
      <c r="C107" s="47"/>
      <c r="D107" s="47"/>
      <c r="E107" s="47">
        <v>4</v>
      </c>
      <c r="F107" s="47">
        <v>6.5</v>
      </c>
      <c r="G107" s="47"/>
      <c r="H107" s="47"/>
      <c r="I107" s="47"/>
      <c r="J107" s="47"/>
      <c r="K107" s="47"/>
      <c r="U107" s="47"/>
      <c r="V107" s="47"/>
    </row>
    <row r="108" spans="1:22">
      <c r="A108" s="43">
        <v>43174</v>
      </c>
      <c r="B108" s="57">
        <f t="shared" si="29"/>
        <v>5</v>
      </c>
      <c r="C108" s="47"/>
      <c r="D108" s="47"/>
      <c r="E108" s="47">
        <v>2</v>
      </c>
      <c r="F108" s="47">
        <v>3</v>
      </c>
      <c r="G108" s="47"/>
      <c r="H108" s="47">
        <v>1</v>
      </c>
      <c r="I108" s="47"/>
      <c r="J108" s="47"/>
      <c r="K108" s="47"/>
      <c r="U108" s="47"/>
      <c r="V108" s="47"/>
    </row>
    <row r="109" spans="1:22">
      <c r="A109" s="43">
        <v>43175</v>
      </c>
      <c r="B109" s="57">
        <f t="shared" si="29"/>
        <v>6</v>
      </c>
      <c r="C109" s="47"/>
      <c r="D109" s="47"/>
      <c r="E109" s="47">
        <v>4</v>
      </c>
      <c r="F109" s="47">
        <v>8</v>
      </c>
      <c r="G109" s="47"/>
      <c r="H109" s="47">
        <v>2</v>
      </c>
      <c r="I109" s="47"/>
      <c r="J109" s="47">
        <v>2</v>
      </c>
      <c r="K109" s="47"/>
      <c r="U109" s="47"/>
      <c r="V109" s="47"/>
    </row>
    <row r="110" spans="1:22">
      <c r="A110" s="43">
        <v>43176</v>
      </c>
      <c r="B110" s="57">
        <f t="shared" si="29"/>
        <v>7</v>
      </c>
      <c r="C110" s="47"/>
      <c r="D110" s="47"/>
      <c r="E110" s="46"/>
      <c r="F110" s="46"/>
      <c r="G110" s="47"/>
      <c r="H110" s="47"/>
      <c r="I110" s="47"/>
      <c r="J110" s="47"/>
      <c r="K110" s="47"/>
      <c r="U110" s="47"/>
      <c r="V110" s="47"/>
    </row>
    <row r="111" spans="1:22">
      <c r="A111" s="43">
        <v>43177</v>
      </c>
      <c r="B111" s="57">
        <f t="shared" si="29"/>
        <v>1</v>
      </c>
      <c r="C111" s="47">
        <v>1</v>
      </c>
      <c r="D111" s="47"/>
      <c r="E111" s="47">
        <v>1</v>
      </c>
      <c r="F111" s="47">
        <v>1.5</v>
      </c>
      <c r="G111" s="47"/>
      <c r="H111" s="47"/>
      <c r="I111" s="47"/>
      <c r="J111" s="47"/>
      <c r="K111" s="47"/>
      <c r="U111" s="47"/>
      <c r="V111" s="47"/>
    </row>
    <row r="112" spans="1:22">
      <c r="A112" s="43">
        <v>43178</v>
      </c>
      <c r="B112" s="57">
        <f t="shared" si="29"/>
        <v>2</v>
      </c>
      <c r="C112" s="47">
        <v>3</v>
      </c>
      <c r="D112" s="47"/>
      <c r="E112" s="47">
        <v>8</v>
      </c>
      <c r="F112" s="47">
        <v>13.5</v>
      </c>
      <c r="G112" s="47">
        <v>1</v>
      </c>
      <c r="H112" s="47">
        <v>2</v>
      </c>
      <c r="I112" s="47"/>
      <c r="J112" s="47">
        <v>1</v>
      </c>
      <c r="K112" s="47"/>
      <c r="U112" s="47"/>
      <c r="V112" s="47"/>
    </row>
    <row r="113" spans="1:22">
      <c r="A113" s="43">
        <v>43179</v>
      </c>
      <c r="B113" s="57">
        <f t="shared" si="29"/>
        <v>3</v>
      </c>
      <c r="C113" s="47">
        <v>2</v>
      </c>
      <c r="D113" s="47"/>
      <c r="E113" s="47">
        <v>5</v>
      </c>
      <c r="F113" s="47">
        <v>7.5</v>
      </c>
      <c r="G113" s="47"/>
      <c r="H113" s="47"/>
      <c r="I113" s="47"/>
      <c r="J113" s="47"/>
      <c r="K113" s="47"/>
      <c r="U113" s="47"/>
      <c r="V113" s="47"/>
    </row>
    <row r="114" spans="1:22">
      <c r="A114" s="43">
        <v>43180</v>
      </c>
      <c r="B114" s="57">
        <f t="shared" si="29"/>
        <v>4</v>
      </c>
      <c r="C114" s="47">
        <v>4</v>
      </c>
      <c r="D114" s="47"/>
      <c r="E114" s="46"/>
      <c r="F114" s="46"/>
      <c r="G114" s="47"/>
      <c r="H114" s="47"/>
      <c r="I114" s="47"/>
      <c r="J114" s="47"/>
      <c r="K114" s="47"/>
      <c r="U114" s="47"/>
      <c r="V114" s="47"/>
    </row>
    <row r="115" spans="1:22">
      <c r="A115" s="43">
        <v>43181</v>
      </c>
      <c r="B115" s="57">
        <f t="shared" si="29"/>
        <v>5</v>
      </c>
      <c r="C115" s="47"/>
      <c r="D115" s="47"/>
      <c r="E115" s="47">
        <v>2</v>
      </c>
      <c r="F115" s="47">
        <v>2</v>
      </c>
      <c r="G115" s="47">
        <v>1</v>
      </c>
      <c r="H115" s="47"/>
      <c r="I115" s="47"/>
      <c r="J115" s="47"/>
      <c r="K115" s="47"/>
      <c r="U115" s="47"/>
      <c r="V115" s="47"/>
    </row>
    <row r="116" spans="1:22">
      <c r="A116" s="43">
        <v>43182</v>
      </c>
      <c r="B116" s="57">
        <f t="shared" si="29"/>
        <v>6</v>
      </c>
      <c r="C116" s="47"/>
      <c r="D116" s="47"/>
      <c r="E116" s="47">
        <v>3</v>
      </c>
      <c r="F116" s="47">
        <v>3.5</v>
      </c>
      <c r="G116" s="47"/>
      <c r="H116" s="47">
        <v>1</v>
      </c>
      <c r="I116" s="47"/>
      <c r="J116" s="47"/>
      <c r="K116" s="47"/>
      <c r="U116" s="47"/>
      <c r="V116" s="47"/>
    </row>
    <row r="117" spans="1:22">
      <c r="A117" s="43">
        <v>43183</v>
      </c>
      <c r="B117" s="57">
        <f t="shared" si="29"/>
        <v>7</v>
      </c>
      <c r="C117" s="47">
        <v>1</v>
      </c>
      <c r="D117" s="47"/>
      <c r="E117" s="47">
        <v>3</v>
      </c>
      <c r="F117" s="47">
        <v>3</v>
      </c>
      <c r="G117" s="47"/>
      <c r="H117" s="47">
        <v>1</v>
      </c>
      <c r="I117" s="47"/>
      <c r="J117" s="47"/>
      <c r="K117" s="47">
        <v>1</v>
      </c>
      <c r="U117" s="47"/>
      <c r="V117" s="47"/>
    </row>
    <row r="118" spans="1:22">
      <c r="A118" s="43">
        <v>43184</v>
      </c>
      <c r="B118" s="57">
        <f t="shared" ref="B118" si="30">WEEKDAY(A118)</f>
        <v>1</v>
      </c>
      <c r="C118" s="45"/>
      <c r="D118" s="45"/>
      <c r="E118" s="47">
        <v>3</v>
      </c>
      <c r="F118" s="47">
        <v>5</v>
      </c>
      <c r="G118" s="47"/>
      <c r="H118" s="47"/>
      <c r="I118" s="47"/>
      <c r="J118" s="47"/>
      <c r="K118" s="47"/>
      <c r="U118" s="47"/>
      <c r="V118" s="47"/>
    </row>
    <row r="119" spans="1:22">
      <c r="A119" s="43">
        <v>43185</v>
      </c>
      <c r="B119" s="57">
        <f t="shared" ref="B119" si="31">WEEKDAY(A119)</f>
        <v>2</v>
      </c>
      <c r="E119" s="47">
        <v>3</v>
      </c>
      <c r="F119" s="47">
        <v>6.5</v>
      </c>
      <c r="G119" s="47"/>
      <c r="H119" s="47"/>
      <c r="I119" s="47"/>
      <c r="J119" s="47"/>
      <c r="K119" s="47"/>
      <c r="U119" s="47"/>
      <c r="V119" s="47"/>
    </row>
    <row r="120" spans="1:22">
      <c r="A120" s="43">
        <v>43186</v>
      </c>
      <c r="B120" s="57">
        <f t="shared" ref="B120:B125" si="32">WEEKDAY(A120)</f>
        <v>3</v>
      </c>
      <c r="C120" s="47">
        <v>1</v>
      </c>
      <c r="D120" s="47"/>
      <c r="E120" s="46"/>
      <c r="F120" s="46"/>
      <c r="G120" s="47"/>
      <c r="H120" s="47"/>
      <c r="I120" s="47"/>
      <c r="J120" s="47"/>
      <c r="K120" s="47"/>
      <c r="U120" s="47"/>
      <c r="V120" s="47"/>
    </row>
    <row r="121" spans="1:22">
      <c r="A121" s="43">
        <v>43187</v>
      </c>
      <c r="B121" s="57">
        <f t="shared" si="32"/>
        <v>4</v>
      </c>
      <c r="C121" s="47"/>
      <c r="D121" s="47"/>
      <c r="E121" s="47">
        <v>3</v>
      </c>
      <c r="F121" s="47">
        <v>6.5</v>
      </c>
      <c r="G121" s="47">
        <v>1</v>
      </c>
      <c r="H121" s="47">
        <v>2</v>
      </c>
      <c r="I121" s="47">
        <v>2</v>
      </c>
      <c r="J121" s="47"/>
      <c r="K121" s="47"/>
      <c r="U121" s="47"/>
      <c r="V121" s="47"/>
    </row>
    <row r="122" spans="1:22">
      <c r="A122" s="43">
        <v>43188</v>
      </c>
      <c r="B122" s="57">
        <f t="shared" si="32"/>
        <v>5</v>
      </c>
      <c r="C122" s="47"/>
      <c r="D122" s="47"/>
      <c r="E122" s="47">
        <v>2</v>
      </c>
      <c r="F122" s="47">
        <v>3</v>
      </c>
      <c r="G122" s="47"/>
      <c r="H122" s="47">
        <v>1</v>
      </c>
      <c r="I122" s="47"/>
      <c r="J122" s="47"/>
      <c r="K122" s="47"/>
      <c r="U122" s="47"/>
      <c r="V122" s="47"/>
    </row>
    <row r="123" spans="1:22">
      <c r="A123" s="43">
        <v>43189</v>
      </c>
      <c r="B123" s="57">
        <f t="shared" si="32"/>
        <v>6</v>
      </c>
      <c r="C123" s="47"/>
      <c r="D123" s="47"/>
      <c r="E123" s="47">
        <v>6</v>
      </c>
      <c r="F123" s="47">
        <v>7</v>
      </c>
      <c r="G123" s="47">
        <v>2</v>
      </c>
      <c r="H123" s="47">
        <v>1</v>
      </c>
      <c r="I123" s="47">
        <v>1</v>
      </c>
      <c r="J123" s="47"/>
      <c r="K123" s="47"/>
      <c r="U123" s="47"/>
      <c r="V123" s="47"/>
    </row>
    <row r="124" spans="1:22">
      <c r="A124" s="43">
        <v>43190</v>
      </c>
      <c r="B124" s="57">
        <f t="shared" si="32"/>
        <v>7</v>
      </c>
      <c r="C124" s="47"/>
      <c r="D124" s="47"/>
      <c r="E124" s="47">
        <v>4</v>
      </c>
      <c r="F124" s="47">
        <v>6.5</v>
      </c>
      <c r="G124" s="47"/>
      <c r="H124" s="47">
        <v>2</v>
      </c>
      <c r="I124" s="47">
        <v>2</v>
      </c>
      <c r="J124" s="47"/>
      <c r="K124" s="47"/>
      <c r="U124" s="47"/>
      <c r="V124" s="47"/>
    </row>
    <row r="125" spans="1:22">
      <c r="A125" s="43">
        <v>43191</v>
      </c>
      <c r="B125" s="57">
        <f t="shared" si="32"/>
        <v>1</v>
      </c>
      <c r="C125" s="47">
        <v>1</v>
      </c>
      <c r="D125" s="47"/>
      <c r="E125" s="47">
        <v>3</v>
      </c>
      <c r="F125" s="47">
        <v>5</v>
      </c>
      <c r="G125" s="47"/>
      <c r="H125" s="47"/>
      <c r="I125" s="47"/>
      <c r="J125" s="47"/>
      <c r="K125" s="47"/>
      <c r="U125" s="47"/>
      <c r="V125" s="47"/>
    </row>
    <row r="126" spans="1:22">
      <c r="A126" s="43">
        <v>43192</v>
      </c>
      <c r="B126" s="57">
        <f t="shared" ref="B126:B128" si="33">WEEKDAY(A126)</f>
        <v>2</v>
      </c>
      <c r="C126" s="47"/>
      <c r="D126" s="47"/>
      <c r="E126" s="47">
        <v>4</v>
      </c>
      <c r="F126" s="47">
        <v>7.5</v>
      </c>
      <c r="G126" s="47">
        <v>2</v>
      </c>
      <c r="H126" s="47">
        <v>2</v>
      </c>
      <c r="I126" s="47">
        <v>1</v>
      </c>
      <c r="J126" s="47">
        <v>1</v>
      </c>
      <c r="K126" s="47"/>
      <c r="U126" s="47"/>
      <c r="V126" s="47"/>
    </row>
    <row r="127" spans="1:22">
      <c r="A127" s="43">
        <v>43193</v>
      </c>
      <c r="B127" s="57">
        <f t="shared" si="33"/>
        <v>3</v>
      </c>
      <c r="C127" s="47"/>
      <c r="D127" s="47"/>
      <c r="E127" s="47">
        <v>2</v>
      </c>
      <c r="F127" s="47">
        <v>3</v>
      </c>
      <c r="G127" s="47">
        <v>1</v>
      </c>
      <c r="H127" s="47">
        <v>2</v>
      </c>
      <c r="I127" s="47">
        <v>1</v>
      </c>
      <c r="J127" s="47"/>
      <c r="K127" s="47"/>
      <c r="U127" s="47"/>
      <c r="V127" s="47"/>
    </row>
    <row r="128" spans="1:22">
      <c r="A128" s="43">
        <v>43194</v>
      </c>
      <c r="B128" s="57">
        <f t="shared" si="33"/>
        <v>4</v>
      </c>
      <c r="C128" s="47"/>
      <c r="D128" s="47"/>
      <c r="E128" s="47">
        <v>1</v>
      </c>
      <c r="F128" s="47">
        <v>1</v>
      </c>
      <c r="G128" s="47"/>
      <c r="H128" s="47"/>
      <c r="I128" s="47"/>
      <c r="J128" s="47"/>
      <c r="K128" s="47"/>
      <c r="U128" s="47"/>
      <c r="V128" s="47"/>
    </row>
    <row r="129" spans="1:22">
      <c r="A129" s="43">
        <v>43195</v>
      </c>
      <c r="B129" s="57">
        <f t="shared" ref="B129:B130" si="34">WEEKDAY(A129)</f>
        <v>5</v>
      </c>
      <c r="C129" s="47">
        <v>4</v>
      </c>
      <c r="D129" s="47"/>
      <c r="E129" s="47">
        <v>7</v>
      </c>
      <c r="F129" s="47">
        <v>10.5</v>
      </c>
      <c r="G129" s="47">
        <v>1</v>
      </c>
      <c r="H129" s="47">
        <v>1</v>
      </c>
      <c r="I129" s="47">
        <v>1</v>
      </c>
      <c r="J129" s="47"/>
      <c r="K129" s="47"/>
      <c r="U129" s="47"/>
      <c r="V129" s="47"/>
    </row>
    <row r="130" spans="1:22">
      <c r="A130" s="43">
        <v>43196</v>
      </c>
      <c r="B130" s="57">
        <f t="shared" si="34"/>
        <v>6</v>
      </c>
      <c r="C130" s="47">
        <v>1</v>
      </c>
      <c r="D130" s="47"/>
      <c r="E130" s="47">
        <v>3</v>
      </c>
      <c r="F130" s="47">
        <v>5.5</v>
      </c>
      <c r="G130" s="47">
        <v>1</v>
      </c>
      <c r="H130" s="47"/>
      <c r="I130" s="47"/>
      <c r="J130" s="47"/>
      <c r="K130" s="47"/>
      <c r="U130" s="47"/>
      <c r="V130" s="47"/>
    </row>
    <row r="131" spans="1:22">
      <c r="A131" s="43">
        <v>43197</v>
      </c>
      <c r="B131" s="57">
        <f t="shared" ref="B131" si="35">WEEKDAY(A131)</f>
        <v>7</v>
      </c>
      <c r="C131" s="47"/>
      <c r="D131" s="47"/>
      <c r="E131" s="47">
        <v>6</v>
      </c>
      <c r="F131" s="47">
        <v>8</v>
      </c>
      <c r="G131" s="47"/>
      <c r="H131" s="47"/>
      <c r="I131" s="47"/>
      <c r="J131" s="47"/>
      <c r="K131" s="47"/>
      <c r="U131" s="47"/>
      <c r="V131" s="47"/>
    </row>
    <row r="132" spans="1:22">
      <c r="A132" s="43">
        <v>43198</v>
      </c>
      <c r="B132" s="57">
        <f t="shared" ref="B132" si="36">WEEKDAY(A132)</f>
        <v>1</v>
      </c>
      <c r="C132" s="47"/>
      <c r="D132" s="47"/>
      <c r="E132" s="46"/>
      <c r="F132" s="46"/>
      <c r="G132" s="47"/>
      <c r="H132" s="47"/>
      <c r="I132" s="47"/>
      <c r="J132" s="47"/>
      <c r="K132" s="47"/>
      <c r="U132" s="47"/>
      <c r="V132" s="47"/>
    </row>
    <row r="133" spans="1:22">
      <c r="A133" s="43">
        <v>43199</v>
      </c>
      <c r="B133" s="57">
        <f t="shared" ref="B133:B136" si="37">WEEKDAY(A133)</f>
        <v>2</v>
      </c>
      <c r="C133" s="47"/>
      <c r="D133" s="47"/>
      <c r="E133" s="47">
        <v>3</v>
      </c>
      <c r="F133" s="47">
        <v>6.5</v>
      </c>
      <c r="G133" s="47"/>
      <c r="H133" s="47">
        <v>1</v>
      </c>
      <c r="I133" s="47"/>
      <c r="J133" s="47"/>
      <c r="K133" s="47">
        <v>1</v>
      </c>
      <c r="U133" s="47"/>
      <c r="V133" s="47"/>
    </row>
    <row r="134" spans="1:22">
      <c r="A134" s="43">
        <v>43200</v>
      </c>
      <c r="B134" s="57">
        <f t="shared" si="37"/>
        <v>3</v>
      </c>
      <c r="C134" s="47">
        <v>2</v>
      </c>
      <c r="D134" s="47"/>
      <c r="E134" s="47">
        <v>2</v>
      </c>
      <c r="F134" s="47">
        <v>5</v>
      </c>
      <c r="G134" s="47"/>
      <c r="H134" s="47">
        <v>1</v>
      </c>
      <c r="I134" s="47"/>
      <c r="J134" s="47"/>
      <c r="K134" s="47"/>
      <c r="U134" s="47"/>
      <c r="V134" s="47"/>
    </row>
    <row r="135" spans="1:22">
      <c r="A135" s="43">
        <v>43201</v>
      </c>
      <c r="B135" s="57">
        <f t="shared" si="37"/>
        <v>4</v>
      </c>
      <c r="C135" s="47"/>
      <c r="D135" s="47"/>
      <c r="E135" s="47">
        <v>4</v>
      </c>
      <c r="F135" s="47">
        <v>5</v>
      </c>
      <c r="G135" s="47">
        <v>1</v>
      </c>
      <c r="H135" s="47">
        <v>1</v>
      </c>
      <c r="I135" s="47"/>
      <c r="J135" s="47"/>
      <c r="K135" s="47">
        <v>1</v>
      </c>
      <c r="U135" s="47"/>
      <c r="V135" s="47"/>
    </row>
    <row r="136" spans="1:22">
      <c r="A136" s="43">
        <v>43202</v>
      </c>
      <c r="B136" s="57">
        <f t="shared" si="37"/>
        <v>5</v>
      </c>
      <c r="C136" s="47"/>
      <c r="D136" s="47"/>
      <c r="E136" s="47">
        <v>2</v>
      </c>
      <c r="F136" s="47">
        <v>4.5</v>
      </c>
      <c r="G136" s="47"/>
      <c r="H136" s="47"/>
      <c r="I136" s="47"/>
      <c r="J136" s="47"/>
      <c r="K136" s="47"/>
      <c r="U136" s="47"/>
      <c r="V136" s="47"/>
    </row>
    <row r="137" spans="1:22">
      <c r="A137" s="43">
        <v>43203</v>
      </c>
      <c r="B137" s="57">
        <f t="shared" ref="B137" si="38">WEEKDAY(A137)</f>
        <v>6</v>
      </c>
      <c r="C137" s="47">
        <v>4</v>
      </c>
      <c r="D137" s="47"/>
      <c r="E137" s="47">
        <v>7</v>
      </c>
      <c r="F137" s="47">
        <v>10</v>
      </c>
      <c r="G137" s="47">
        <v>1</v>
      </c>
      <c r="H137" s="47"/>
      <c r="I137" s="47"/>
      <c r="J137" s="47"/>
      <c r="K137" s="47"/>
      <c r="U137" s="47"/>
      <c r="V137" s="47"/>
    </row>
    <row r="138" spans="1:22">
      <c r="A138" s="43">
        <v>43204</v>
      </c>
      <c r="B138" s="57">
        <f t="shared" ref="B138" si="39">WEEKDAY(A138)</f>
        <v>7</v>
      </c>
      <c r="C138" s="47"/>
      <c r="D138" s="47"/>
      <c r="E138" s="47">
        <v>2</v>
      </c>
      <c r="F138" s="47">
        <v>3</v>
      </c>
      <c r="G138" s="47"/>
      <c r="H138" s="47"/>
      <c r="I138" s="47"/>
      <c r="J138" s="47"/>
      <c r="K138" s="47"/>
      <c r="L138" s="55"/>
      <c r="M138" s="45">
        <v>2</v>
      </c>
      <c r="N138" s="45"/>
      <c r="O138" s="45"/>
      <c r="P138" s="45"/>
      <c r="Q138" s="45"/>
      <c r="R138" s="55"/>
      <c r="U138" s="47"/>
      <c r="V138" s="47"/>
    </row>
    <row r="139" spans="1:22">
      <c r="A139" s="43">
        <v>43205</v>
      </c>
      <c r="B139" s="57">
        <f t="shared" ref="B139" si="40">WEEKDAY(A139)</f>
        <v>1</v>
      </c>
      <c r="C139" s="47">
        <v>1</v>
      </c>
      <c r="D139" s="47"/>
      <c r="E139" s="47">
        <v>1</v>
      </c>
      <c r="F139" s="47">
        <v>2</v>
      </c>
      <c r="G139" s="47"/>
      <c r="H139" s="47">
        <v>1</v>
      </c>
      <c r="I139" s="47"/>
      <c r="J139" s="47">
        <v>1</v>
      </c>
      <c r="K139" s="47"/>
      <c r="L139" s="55"/>
      <c r="M139" s="47">
        <v>2</v>
      </c>
      <c r="N139" s="47"/>
      <c r="O139" s="47"/>
      <c r="P139" s="47"/>
      <c r="Q139" s="47"/>
      <c r="R139" s="55"/>
      <c r="U139" s="47"/>
      <c r="V139" s="47"/>
    </row>
    <row r="140" spans="1:22">
      <c r="A140" s="43">
        <v>43206</v>
      </c>
      <c r="B140" s="57">
        <f t="shared" ref="B140:B141" si="41">WEEKDAY(A140)</f>
        <v>2</v>
      </c>
      <c r="C140" s="47"/>
      <c r="D140" s="47"/>
      <c r="E140" s="47">
        <v>3</v>
      </c>
      <c r="F140" s="47">
        <v>3</v>
      </c>
      <c r="G140" s="47"/>
      <c r="H140" s="47"/>
      <c r="I140" s="47"/>
      <c r="J140" s="47"/>
      <c r="K140" s="47"/>
      <c r="L140" s="55"/>
      <c r="M140" s="47">
        <v>1</v>
      </c>
      <c r="N140" s="47">
        <v>1</v>
      </c>
      <c r="O140" s="47">
        <v>1</v>
      </c>
      <c r="P140" s="47">
        <v>1</v>
      </c>
      <c r="Q140" s="47"/>
      <c r="R140" s="55"/>
      <c r="U140" s="47"/>
      <c r="V140" s="47"/>
    </row>
    <row r="141" spans="1:22">
      <c r="A141" s="43">
        <v>43207</v>
      </c>
      <c r="B141" s="57">
        <f t="shared" si="41"/>
        <v>3</v>
      </c>
      <c r="C141" s="47">
        <v>1</v>
      </c>
      <c r="D141" s="47"/>
      <c r="E141" s="47">
        <v>6</v>
      </c>
      <c r="F141" s="47">
        <v>8.5</v>
      </c>
      <c r="G141" s="47"/>
      <c r="H141" s="47">
        <v>1</v>
      </c>
      <c r="I141" s="47"/>
      <c r="J141" s="47"/>
      <c r="K141" s="47"/>
      <c r="L141" s="55"/>
      <c r="M141" s="47"/>
      <c r="N141" s="47"/>
      <c r="O141" s="47"/>
      <c r="P141" s="47"/>
      <c r="Q141" s="47"/>
      <c r="R141" s="55"/>
      <c r="U141" s="47"/>
      <c r="V141" s="47"/>
    </row>
    <row r="142" spans="1:22">
      <c r="A142" s="43">
        <v>43208</v>
      </c>
      <c r="B142" s="57">
        <f t="shared" ref="B142:B146" si="42">WEEKDAY(A142)</f>
        <v>4</v>
      </c>
      <c r="C142" s="47">
        <v>1</v>
      </c>
      <c r="D142" s="47"/>
      <c r="E142" s="46"/>
      <c r="F142" s="46"/>
      <c r="G142" s="47"/>
      <c r="H142" s="47"/>
      <c r="I142" s="47"/>
      <c r="J142" s="47"/>
      <c r="K142" s="47"/>
      <c r="L142" s="55"/>
      <c r="M142" s="47">
        <v>1</v>
      </c>
      <c r="N142" s="47"/>
      <c r="O142" s="47"/>
      <c r="P142" s="47"/>
      <c r="Q142" s="47"/>
      <c r="R142" s="55"/>
      <c r="U142" s="47"/>
      <c r="V142" s="47"/>
    </row>
    <row r="143" spans="1:22">
      <c r="A143" s="43">
        <v>43209</v>
      </c>
      <c r="B143" s="57">
        <f t="shared" si="42"/>
        <v>5</v>
      </c>
      <c r="C143" s="47">
        <v>1</v>
      </c>
      <c r="D143" s="47"/>
      <c r="E143" s="47">
        <v>1</v>
      </c>
      <c r="F143" s="47">
        <v>1</v>
      </c>
      <c r="G143" s="47"/>
      <c r="H143" s="47"/>
      <c r="I143" s="47"/>
      <c r="J143" s="47"/>
      <c r="K143" s="47"/>
      <c r="L143" s="55"/>
      <c r="M143" s="47"/>
      <c r="N143" s="47">
        <v>1</v>
      </c>
      <c r="O143" s="47">
        <v>1</v>
      </c>
      <c r="P143" s="47">
        <v>1</v>
      </c>
      <c r="Q143" s="47"/>
      <c r="R143" s="55"/>
      <c r="U143" s="47"/>
      <c r="V143" s="47"/>
    </row>
    <row r="144" spans="1:22">
      <c r="A144" s="43">
        <v>43210</v>
      </c>
      <c r="B144" s="57">
        <f t="shared" si="42"/>
        <v>6</v>
      </c>
      <c r="C144" s="47"/>
      <c r="D144" s="47"/>
      <c r="E144" s="47">
        <v>3</v>
      </c>
      <c r="F144" s="47">
        <v>7</v>
      </c>
      <c r="G144" s="47"/>
      <c r="H144" s="47"/>
      <c r="I144" s="47"/>
      <c r="J144" s="47"/>
      <c r="K144" s="47"/>
      <c r="L144" s="55"/>
      <c r="M144" s="47">
        <v>1</v>
      </c>
      <c r="N144" s="47"/>
      <c r="O144" s="47"/>
      <c r="P144" s="47"/>
      <c r="Q144" s="47"/>
      <c r="R144" s="55"/>
      <c r="U144" s="47"/>
      <c r="V144" s="47"/>
    </row>
    <row r="145" spans="1:22">
      <c r="A145" s="43">
        <v>43211</v>
      </c>
      <c r="B145" s="57">
        <f t="shared" si="42"/>
        <v>7</v>
      </c>
      <c r="C145" s="47"/>
      <c r="D145" s="47"/>
      <c r="E145" s="47">
        <v>4</v>
      </c>
      <c r="F145" s="47">
        <v>6</v>
      </c>
      <c r="G145" s="47">
        <v>1</v>
      </c>
      <c r="H145" s="47"/>
      <c r="I145" s="47"/>
      <c r="J145" s="47"/>
      <c r="K145" s="47"/>
      <c r="L145" s="55"/>
      <c r="M145" s="47"/>
      <c r="N145" s="47"/>
      <c r="O145" s="47"/>
      <c r="P145" s="47"/>
      <c r="Q145" s="47"/>
      <c r="R145" s="55"/>
      <c r="U145" s="47"/>
      <c r="V145" s="47"/>
    </row>
    <row r="146" spans="1:22">
      <c r="A146" s="43">
        <v>43212</v>
      </c>
      <c r="B146" s="57">
        <f t="shared" si="42"/>
        <v>1</v>
      </c>
      <c r="C146" s="47">
        <v>3</v>
      </c>
      <c r="D146" s="47"/>
      <c r="E146" s="47">
        <v>5</v>
      </c>
      <c r="F146" s="47">
        <v>5</v>
      </c>
      <c r="G146" s="47">
        <v>1</v>
      </c>
      <c r="H146" s="47">
        <v>1</v>
      </c>
      <c r="I146" s="47"/>
      <c r="J146" s="47"/>
      <c r="K146" s="47">
        <v>1</v>
      </c>
      <c r="L146" s="55"/>
      <c r="M146" s="47"/>
      <c r="N146" s="47"/>
      <c r="O146" s="47">
        <v>1</v>
      </c>
      <c r="P146" s="47">
        <v>1</v>
      </c>
      <c r="Q146" s="47"/>
      <c r="R146" s="55"/>
      <c r="U146" s="47"/>
      <c r="V146" s="47"/>
    </row>
    <row r="147" spans="1:22">
      <c r="A147" s="43">
        <v>43213</v>
      </c>
      <c r="B147" s="57">
        <f t="shared" ref="B147:B155" si="43">WEEKDAY(A147)</f>
        <v>2</v>
      </c>
      <c r="C147" s="47"/>
      <c r="D147" s="47"/>
      <c r="E147" s="47">
        <v>3</v>
      </c>
      <c r="F147" s="47">
        <v>5.5</v>
      </c>
      <c r="G147" s="47"/>
      <c r="H147" s="47"/>
      <c r="I147" s="47"/>
      <c r="J147" s="47"/>
      <c r="K147" s="47"/>
      <c r="L147" s="55"/>
      <c r="M147" s="47"/>
      <c r="N147" s="47">
        <v>1</v>
      </c>
      <c r="O147" s="47">
        <v>1</v>
      </c>
      <c r="P147" s="47"/>
      <c r="Q147" s="47"/>
      <c r="R147" s="55"/>
      <c r="U147" s="47"/>
      <c r="V147" s="47"/>
    </row>
    <row r="148" spans="1:22">
      <c r="A148" s="43">
        <v>43214</v>
      </c>
      <c r="B148" s="57">
        <f t="shared" si="43"/>
        <v>3</v>
      </c>
      <c r="C148" s="47">
        <v>1</v>
      </c>
      <c r="D148" s="47"/>
      <c r="E148" s="47">
        <v>6</v>
      </c>
      <c r="F148" s="47">
        <v>8.5</v>
      </c>
      <c r="G148" s="47">
        <v>1</v>
      </c>
      <c r="H148" s="47">
        <v>1</v>
      </c>
      <c r="I148" s="47"/>
      <c r="J148" s="47">
        <v>1</v>
      </c>
      <c r="K148" s="47"/>
      <c r="L148" s="55"/>
      <c r="M148" s="47"/>
      <c r="N148" s="47"/>
      <c r="O148" s="47"/>
      <c r="P148" s="47"/>
      <c r="Q148" s="47"/>
      <c r="R148" s="55"/>
      <c r="U148" s="47"/>
      <c r="V148" s="47"/>
    </row>
    <row r="149" spans="1:22">
      <c r="A149" s="43">
        <v>43215</v>
      </c>
      <c r="B149" s="57">
        <f t="shared" si="43"/>
        <v>4</v>
      </c>
      <c r="C149" s="47">
        <v>1</v>
      </c>
      <c r="D149" s="47"/>
      <c r="E149" s="47">
        <v>3</v>
      </c>
      <c r="F149" s="47">
        <v>4</v>
      </c>
      <c r="G149" s="47"/>
      <c r="H149" s="47"/>
      <c r="I149" s="47"/>
      <c r="J149" s="47"/>
      <c r="K149" s="47"/>
      <c r="L149" s="55"/>
      <c r="M149" s="47"/>
      <c r="N149" s="47"/>
      <c r="O149" s="47"/>
      <c r="P149" s="47"/>
      <c r="Q149" s="47"/>
      <c r="R149" s="55"/>
      <c r="U149" s="47"/>
      <c r="V149" s="47"/>
    </row>
    <row r="150" spans="1:22">
      <c r="A150" s="43">
        <v>43216</v>
      </c>
      <c r="B150" s="57">
        <f t="shared" si="43"/>
        <v>5</v>
      </c>
      <c r="C150" s="47"/>
      <c r="D150" s="47"/>
      <c r="E150" s="47">
        <v>1</v>
      </c>
      <c r="F150" s="47">
        <v>1</v>
      </c>
      <c r="G150" s="47"/>
      <c r="H150" s="47"/>
      <c r="I150" s="47"/>
      <c r="J150" s="47"/>
      <c r="K150" s="47"/>
      <c r="L150" s="55"/>
      <c r="M150" s="47"/>
      <c r="N150" s="47">
        <v>1</v>
      </c>
      <c r="O150" s="47">
        <v>1</v>
      </c>
      <c r="P150" s="47">
        <v>1</v>
      </c>
      <c r="Q150" s="47"/>
      <c r="R150" s="55"/>
      <c r="U150" s="47"/>
      <c r="V150" s="47"/>
    </row>
    <row r="151" spans="1:22">
      <c r="A151" s="43">
        <v>43217</v>
      </c>
      <c r="B151" s="57">
        <f t="shared" si="43"/>
        <v>6</v>
      </c>
      <c r="C151" s="47"/>
      <c r="D151" s="47"/>
      <c r="E151" s="47">
        <v>4</v>
      </c>
      <c r="F151" s="47">
        <v>4</v>
      </c>
      <c r="G151" s="47"/>
      <c r="H151" s="47">
        <v>1</v>
      </c>
      <c r="I151" s="47"/>
      <c r="J151" s="47"/>
      <c r="K151" s="47"/>
      <c r="L151" s="55"/>
      <c r="M151" s="47"/>
      <c r="N151" s="47"/>
      <c r="O151" s="47"/>
      <c r="P151" s="47"/>
      <c r="Q151" s="47"/>
      <c r="R151" s="55"/>
      <c r="U151" s="47"/>
      <c r="V151" s="47"/>
    </row>
    <row r="152" spans="1:22">
      <c r="A152" s="43">
        <v>43218</v>
      </c>
      <c r="B152" s="57">
        <f t="shared" si="43"/>
        <v>7</v>
      </c>
      <c r="C152" s="47">
        <v>1</v>
      </c>
      <c r="D152" s="47"/>
      <c r="E152" s="47">
        <v>4</v>
      </c>
      <c r="F152" s="47">
        <v>6</v>
      </c>
      <c r="G152" s="47">
        <v>1</v>
      </c>
      <c r="H152" s="47">
        <v>1</v>
      </c>
      <c r="I152" s="47"/>
      <c r="J152" s="47"/>
      <c r="K152" s="47"/>
      <c r="L152" s="55"/>
      <c r="M152" s="47"/>
      <c r="N152" s="47"/>
      <c r="O152" s="47"/>
      <c r="P152" s="47"/>
      <c r="Q152" s="47"/>
      <c r="R152" s="55"/>
      <c r="U152" s="47"/>
      <c r="V152" s="47"/>
    </row>
    <row r="153" spans="1:22">
      <c r="A153" s="43">
        <v>43219</v>
      </c>
      <c r="B153" s="57">
        <f t="shared" si="43"/>
        <v>1</v>
      </c>
      <c r="C153" s="47"/>
      <c r="D153" s="47"/>
      <c r="E153" s="47">
        <v>1</v>
      </c>
      <c r="F153" s="47">
        <v>1</v>
      </c>
      <c r="G153" s="47"/>
      <c r="H153" s="47"/>
      <c r="I153" s="47"/>
      <c r="J153" s="47"/>
      <c r="K153" s="47"/>
      <c r="L153" s="55"/>
      <c r="M153" s="47"/>
      <c r="N153" s="47"/>
      <c r="O153" s="47"/>
      <c r="P153" s="47"/>
      <c r="Q153" s="47"/>
      <c r="R153" s="55"/>
      <c r="U153" s="47"/>
      <c r="V153" s="47"/>
    </row>
    <row r="154" spans="1:22">
      <c r="A154" s="43">
        <v>43220</v>
      </c>
      <c r="B154" s="57">
        <f t="shared" si="43"/>
        <v>2</v>
      </c>
      <c r="C154" s="47">
        <v>1</v>
      </c>
      <c r="D154" s="47"/>
      <c r="E154" s="47">
        <v>5</v>
      </c>
      <c r="F154" s="47">
        <v>6</v>
      </c>
      <c r="G154" s="47">
        <v>2</v>
      </c>
      <c r="H154" s="47">
        <v>1</v>
      </c>
      <c r="I154" s="47"/>
      <c r="J154" s="47"/>
      <c r="K154" s="47"/>
      <c r="L154" s="55"/>
      <c r="M154" s="47">
        <v>2</v>
      </c>
      <c r="N154" s="47">
        <v>1</v>
      </c>
      <c r="O154" s="47">
        <v>1</v>
      </c>
      <c r="P154" s="47"/>
      <c r="Q154" s="47"/>
      <c r="R154" s="55"/>
      <c r="U154" s="47"/>
      <c r="V154" s="47"/>
    </row>
    <row r="155" spans="1:22">
      <c r="A155" s="43">
        <v>43221</v>
      </c>
      <c r="B155" s="57">
        <f t="shared" si="43"/>
        <v>3</v>
      </c>
      <c r="C155" s="47"/>
      <c r="D155" s="47"/>
      <c r="E155" s="47">
        <v>5</v>
      </c>
      <c r="F155" s="47">
        <v>13</v>
      </c>
      <c r="G155" s="47"/>
      <c r="H155" s="47">
        <v>1</v>
      </c>
      <c r="I155" s="47"/>
      <c r="J155" s="47"/>
      <c r="K155" s="47">
        <v>1</v>
      </c>
      <c r="L155" s="55"/>
      <c r="M155" s="47"/>
      <c r="N155" s="47"/>
      <c r="O155" s="47"/>
      <c r="P155" s="47"/>
      <c r="Q155" s="47"/>
      <c r="R155" s="55"/>
      <c r="U155" s="47"/>
      <c r="V155" s="47"/>
    </row>
    <row r="156" spans="1:22">
      <c r="A156" s="43">
        <v>43222</v>
      </c>
      <c r="B156" s="57">
        <f t="shared" ref="B156:B173" si="44">WEEKDAY(A156)</f>
        <v>4</v>
      </c>
      <c r="C156" s="47"/>
      <c r="D156" s="47"/>
      <c r="E156" s="47">
        <v>4</v>
      </c>
      <c r="F156" s="47">
        <v>5</v>
      </c>
      <c r="G156" s="47"/>
      <c r="H156" s="47"/>
      <c r="I156" s="47"/>
      <c r="J156" s="47"/>
      <c r="K156" s="47"/>
      <c r="L156" s="55"/>
      <c r="M156" s="47"/>
      <c r="N156" s="47"/>
      <c r="O156" s="47"/>
      <c r="P156" s="47"/>
      <c r="Q156" s="47"/>
      <c r="R156" s="55"/>
      <c r="U156" s="47"/>
      <c r="V156" s="47"/>
    </row>
    <row r="157" spans="1:22">
      <c r="A157" s="43">
        <v>43223</v>
      </c>
      <c r="B157" s="57">
        <f t="shared" si="44"/>
        <v>5</v>
      </c>
      <c r="C157" s="47"/>
      <c r="D157" s="47"/>
      <c r="E157" s="47">
        <v>4</v>
      </c>
      <c r="F157" s="47">
        <v>6.5</v>
      </c>
      <c r="G157" s="47">
        <v>1</v>
      </c>
      <c r="H157" s="47">
        <v>1</v>
      </c>
      <c r="I157" s="47"/>
      <c r="J157" s="47">
        <v>1</v>
      </c>
      <c r="K157" s="47"/>
      <c r="L157" s="55"/>
      <c r="N157" s="47"/>
      <c r="O157" s="47"/>
      <c r="P157" s="47"/>
      <c r="Q157" s="47"/>
      <c r="R157" s="55"/>
      <c r="U157" s="47"/>
      <c r="V157" s="47"/>
    </row>
    <row r="158" spans="1:22">
      <c r="A158" s="43">
        <v>43224</v>
      </c>
      <c r="B158" s="57">
        <f t="shared" si="44"/>
        <v>6</v>
      </c>
      <c r="C158" s="47"/>
      <c r="D158" s="47"/>
      <c r="E158" s="47">
        <v>2</v>
      </c>
      <c r="F158" s="47">
        <v>4</v>
      </c>
      <c r="G158" s="47"/>
      <c r="H158" s="47"/>
      <c r="I158" s="47"/>
      <c r="J158" s="47"/>
      <c r="K158" s="47"/>
      <c r="L158" s="55"/>
      <c r="M158" s="47">
        <v>1</v>
      </c>
      <c r="N158" s="47">
        <v>1</v>
      </c>
      <c r="O158" s="47">
        <v>1</v>
      </c>
      <c r="P158" s="47">
        <v>1</v>
      </c>
      <c r="Q158" s="47"/>
      <c r="R158" s="55"/>
      <c r="U158" s="47"/>
      <c r="V158" s="47"/>
    </row>
    <row r="159" spans="1:22">
      <c r="A159" s="43">
        <v>43225</v>
      </c>
      <c r="B159" s="57">
        <f t="shared" si="44"/>
        <v>7</v>
      </c>
      <c r="C159" s="47">
        <v>1</v>
      </c>
      <c r="D159" s="47"/>
      <c r="E159" s="47">
        <v>6</v>
      </c>
      <c r="F159" s="47">
        <v>11.5</v>
      </c>
      <c r="G159" s="47">
        <v>3</v>
      </c>
      <c r="H159" s="47">
        <v>1</v>
      </c>
      <c r="I159" s="47"/>
      <c r="J159" s="47">
        <v>1</v>
      </c>
      <c r="K159" s="47"/>
      <c r="L159" s="55"/>
      <c r="M159" s="47">
        <v>1</v>
      </c>
      <c r="N159" s="47"/>
      <c r="O159" s="47"/>
      <c r="P159" s="47"/>
      <c r="Q159" s="47"/>
      <c r="R159" s="55"/>
      <c r="U159" s="47"/>
      <c r="V159" s="47"/>
    </row>
    <row r="160" spans="1:22">
      <c r="A160" s="43">
        <v>43226</v>
      </c>
      <c r="B160" s="57">
        <f t="shared" si="44"/>
        <v>1</v>
      </c>
      <c r="C160" s="47">
        <v>1</v>
      </c>
      <c r="D160" s="47"/>
      <c r="E160" s="47">
        <v>6</v>
      </c>
      <c r="F160" s="47">
        <v>12</v>
      </c>
      <c r="G160" s="47"/>
      <c r="H160" s="47">
        <v>1</v>
      </c>
      <c r="I160" s="47"/>
      <c r="J160" s="47"/>
      <c r="K160" s="47"/>
      <c r="L160" s="55"/>
      <c r="M160" s="47"/>
      <c r="N160" s="47"/>
      <c r="O160" s="47"/>
      <c r="P160" s="47"/>
      <c r="Q160" s="47"/>
      <c r="R160" s="55"/>
      <c r="U160" s="47"/>
      <c r="V160" s="47"/>
    </row>
    <row r="161" spans="1:22">
      <c r="A161" s="43">
        <v>43227</v>
      </c>
      <c r="B161" s="57">
        <f t="shared" si="44"/>
        <v>2</v>
      </c>
      <c r="C161" s="47"/>
      <c r="D161" s="47"/>
      <c r="E161" s="47">
        <v>2</v>
      </c>
      <c r="F161" s="47">
        <v>5.5</v>
      </c>
      <c r="G161" s="47">
        <v>1</v>
      </c>
      <c r="H161" s="47"/>
      <c r="I161" s="47"/>
      <c r="J161" s="47"/>
      <c r="K161" s="47"/>
      <c r="L161" s="55"/>
      <c r="M161" s="47"/>
      <c r="N161" s="47">
        <v>2</v>
      </c>
      <c r="O161" s="47">
        <v>2</v>
      </c>
      <c r="P161" s="47">
        <v>1</v>
      </c>
      <c r="Q161" s="47"/>
      <c r="R161" s="55"/>
      <c r="U161" s="47"/>
      <c r="V161" s="47"/>
    </row>
    <row r="162" spans="1:22">
      <c r="A162" s="43">
        <v>43228</v>
      </c>
      <c r="B162" s="57">
        <f t="shared" si="44"/>
        <v>3</v>
      </c>
      <c r="C162" s="47">
        <v>1</v>
      </c>
      <c r="D162" s="47"/>
      <c r="E162" s="47">
        <v>5</v>
      </c>
      <c r="F162" s="47">
        <v>7</v>
      </c>
      <c r="G162" s="47">
        <v>1</v>
      </c>
      <c r="H162" s="47"/>
      <c r="I162" s="47"/>
      <c r="J162" s="47"/>
      <c r="K162" s="47"/>
      <c r="L162" s="55"/>
      <c r="M162" s="47"/>
      <c r="N162" s="47"/>
      <c r="O162" s="47"/>
      <c r="P162" s="47"/>
      <c r="Q162" s="47"/>
      <c r="R162" s="55"/>
      <c r="U162" s="47"/>
      <c r="V162" s="47"/>
    </row>
    <row r="163" spans="1:22">
      <c r="A163" s="43">
        <v>43229</v>
      </c>
      <c r="B163" s="57">
        <f t="shared" si="44"/>
        <v>4</v>
      </c>
      <c r="C163" s="47"/>
      <c r="D163" s="47"/>
      <c r="E163" s="47">
        <v>1</v>
      </c>
      <c r="F163" s="47">
        <v>1</v>
      </c>
      <c r="G163" s="47"/>
      <c r="H163" s="47"/>
      <c r="I163" s="47"/>
      <c r="J163" s="47"/>
      <c r="K163" s="47"/>
      <c r="L163" s="55"/>
      <c r="M163" s="47">
        <v>1</v>
      </c>
      <c r="N163" s="47">
        <v>1</v>
      </c>
      <c r="O163" s="47">
        <v>1</v>
      </c>
      <c r="P163" s="47">
        <v>1</v>
      </c>
      <c r="Q163" s="47"/>
      <c r="R163" s="55"/>
      <c r="U163" s="47"/>
      <c r="V163" s="47"/>
    </row>
    <row r="164" spans="1:22">
      <c r="A164" s="43">
        <v>43230</v>
      </c>
      <c r="B164" s="57">
        <f t="shared" si="44"/>
        <v>5</v>
      </c>
      <c r="C164" s="47"/>
      <c r="D164" s="47"/>
      <c r="E164" s="47">
        <v>3</v>
      </c>
      <c r="F164" s="47">
        <v>5</v>
      </c>
      <c r="G164" s="47">
        <v>2</v>
      </c>
      <c r="H164" s="47"/>
      <c r="I164" s="47"/>
      <c r="J164" s="47"/>
      <c r="K164" s="47"/>
      <c r="L164" s="55"/>
      <c r="M164" s="47">
        <v>1</v>
      </c>
      <c r="N164" s="47"/>
      <c r="O164" s="47"/>
      <c r="P164" s="47"/>
      <c r="Q164" s="47"/>
      <c r="R164" s="55"/>
      <c r="U164" s="47"/>
      <c r="V164" s="47"/>
    </row>
    <row r="165" spans="1:22">
      <c r="A165" s="43">
        <v>43231</v>
      </c>
      <c r="B165" s="57">
        <f t="shared" si="44"/>
        <v>6</v>
      </c>
      <c r="C165" s="47"/>
      <c r="D165" s="47"/>
      <c r="E165" s="47">
        <v>1</v>
      </c>
      <c r="F165" s="47">
        <v>2</v>
      </c>
      <c r="G165" s="47"/>
      <c r="H165" s="47"/>
      <c r="I165" s="47"/>
      <c r="J165" s="47"/>
      <c r="K165" s="47"/>
      <c r="L165" s="55"/>
      <c r="M165" s="47"/>
      <c r="N165" s="47">
        <v>1</v>
      </c>
      <c r="O165" s="47">
        <v>1</v>
      </c>
      <c r="P165" s="47">
        <v>1</v>
      </c>
      <c r="Q165" s="47"/>
      <c r="R165" s="55"/>
      <c r="U165" s="47"/>
      <c r="V165" s="47"/>
    </row>
    <row r="166" spans="1:22">
      <c r="A166" s="43">
        <v>43232</v>
      </c>
      <c r="B166" s="57">
        <f t="shared" si="44"/>
        <v>7</v>
      </c>
      <c r="C166" s="47"/>
      <c r="D166" s="47"/>
      <c r="E166" s="47">
        <v>4</v>
      </c>
      <c r="F166" s="47">
        <v>5</v>
      </c>
      <c r="G166" s="47"/>
      <c r="H166" s="47"/>
      <c r="I166" s="47"/>
      <c r="J166" s="47"/>
      <c r="K166" s="47"/>
      <c r="L166" s="55"/>
      <c r="M166" s="47"/>
      <c r="N166" s="47">
        <v>3</v>
      </c>
      <c r="O166" s="47">
        <v>5</v>
      </c>
      <c r="P166" s="47">
        <v>1</v>
      </c>
      <c r="Q166" s="47"/>
      <c r="R166" s="55"/>
      <c r="U166" s="47"/>
      <c r="V166" s="47"/>
    </row>
    <row r="167" spans="1:22">
      <c r="A167" s="43">
        <v>43233</v>
      </c>
      <c r="B167" s="57">
        <f t="shared" si="44"/>
        <v>1</v>
      </c>
      <c r="C167" s="47"/>
      <c r="D167" s="47"/>
      <c r="E167" s="47">
        <v>5</v>
      </c>
      <c r="F167" s="47">
        <v>5.5</v>
      </c>
      <c r="G167" s="47"/>
      <c r="H167" s="47">
        <v>2</v>
      </c>
      <c r="I167" s="47"/>
      <c r="J167" s="47">
        <v>1</v>
      </c>
      <c r="K167" s="47">
        <v>1</v>
      </c>
      <c r="L167" s="55"/>
      <c r="M167" s="47"/>
      <c r="N167" s="47">
        <v>1</v>
      </c>
      <c r="O167" s="47">
        <v>1</v>
      </c>
      <c r="P167" s="47"/>
      <c r="Q167" s="47"/>
      <c r="R167" s="55"/>
      <c r="U167" s="47"/>
      <c r="V167" s="47"/>
    </row>
    <row r="168" spans="1:22">
      <c r="A168" s="43">
        <v>43234</v>
      </c>
      <c r="B168" s="57">
        <f t="shared" si="44"/>
        <v>2</v>
      </c>
      <c r="C168" s="47"/>
      <c r="D168" s="47"/>
      <c r="E168" s="47">
        <v>5</v>
      </c>
      <c r="F168" s="47">
        <v>8.5</v>
      </c>
      <c r="G168" s="47">
        <v>1</v>
      </c>
      <c r="H168" s="47">
        <v>1</v>
      </c>
      <c r="I168" s="47">
        <v>1</v>
      </c>
      <c r="J168" s="47"/>
      <c r="K168" s="47"/>
      <c r="L168" s="55"/>
      <c r="M168" s="47"/>
      <c r="N168" s="47">
        <v>2</v>
      </c>
      <c r="O168" s="47">
        <v>3</v>
      </c>
      <c r="P168" s="47"/>
      <c r="Q168" s="47"/>
      <c r="R168" s="55"/>
      <c r="U168" s="47"/>
      <c r="V168" s="47"/>
    </row>
    <row r="169" spans="1:22">
      <c r="A169" s="43">
        <v>43235</v>
      </c>
      <c r="B169" s="57">
        <f t="shared" si="44"/>
        <v>3</v>
      </c>
      <c r="C169" s="47"/>
      <c r="D169" s="47"/>
      <c r="E169" s="47">
        <v>6</v>
      </c>
      <c r="F169" s="47">
        <v>11.5</v>
      </c>
      <c r="G169" s="47">
        <v>2</v>
      </c>
      <c r="H169" s="47"/>
      <c r="I169" s="47"/>
      <c r="J169" s="47"/>
      <c r="K169" s="47"/>
      <c r="L169" s="55"/>
      <c r="M169" s="47">
        <v>1</v>
      </c>
      <c r="N169" s="47">
        <v>2</v>
      </c>
      <c r="O169" s="47">
        <v>5</v>
      </c>
      <c r="P169" s="47">
        <v>1</v>
      </c>
      <c r="Q169" s="47"/>
      <c r="R169" s="55"/>
      <c r="U169" s="47"/>
      <c r="V169" s="47"/>
    </row>
    <row r="170" spans="1:22">
      <c r="A170" s="43">
        <v>43236</v>
      </c>
      <c r="B170" s="57">
        <f t="shared" si="44"/>
        <v>4</v>
      </c>
      <c r="C170" s="47">
        <v>1</v>
      </c>
      <c r="D170" s="47"/>
      <c r="E170" s="47">
        <v>6</v>
      </c>
      <c r="F170" s="47">
        <v>7</v>
      </c>
      <c r="G170" s="47">
        <v>1</v>
      </c>
      <c r="H170" s="47"/>
      <c r="I170" s="47"/>
      <c r="J170" s="47"/>
      <c r="K170" s="47"/>
      <c r="L170" s="55"/>
      <c r="M170" s="47"/>
      <c r="N170" s="47">
        <v>1</v>
      </c>
      <c r="O170" s="47">
        <v>1</v>
      </c>
      <c r="P170" s="47"/>
      <c r="Q170" s="47"/>
      <c r="R170" s="55"/>
      <c r="U170" s="47"/>
      <c r="V170" s="47"/>
    </row>
    <row r="171" spans="1:22">
      <c r="A171" s="43">
        <v>43237</v>
      </c>
      <c r="B171" s="57">
        <f t="shared" si="44"/>
        <v>5</v>
      </c>
      <c r="C171" s="47"/>
      <c r="D171" s="47"/>
      <c r="E171" s="47">
        <v>6</v>
      </c>
      <c r="F171" s="47">
        <v>7.5</v>
      </c>
      <c r="G171" s="47"/>
      <c r="H171" s="47">
        <v>1</v>
      </c>
      <c r="I171" s="47"/>
      <c r="J171" s="47"/>
      <c r="K171" s="47"/>
      <c r="L171" s="55"/>
      <c r="M171" s="47"/>
      <c r="N171" s="47">
        <v>1</v>
      </c>
      <c r="O171" s="47">
        <v>2</v>
      </c>
      <c r="P171" s="47"/>
      <c r="Q171" s="47"/>
      <c r="R171" s="55"/>
      <c r="U171" s="47"/>
      <c r="V171" s="47"/>
    </row>
    <row r="172" spans="1:22">
      <c r="A172" s="43">
        <v>43238</v>
      </c>
      <c r="B172" s="57">
        <f t="shared" si="44"/>
        <v>6</v>
      </c>
      <c r="C172" s="47">
        <v>1</v>
      </c>
      <c r="D172" s="47"/>
      <c r="E172" s="47">
        <v>9</v>
      </c>
      <c r="F172" s="47">
        <v>17</v>
      </c>
      <c r="G172" s="47">
        <v>3</v>
      </c>
      <c r="H172" s="47">
        <v>1</v>
      </c>
      <c r="I172" s="47"/>
      <c r="J172" s="47"/>
      <c r="K172" s="47"/>
      <c r="L172" s="55"/>
      <c r="M172" s="47">
        <v>2</v>
      </c>
      <c r="N172" s="47">
        <v>2</v>
      </c>
      <c r="O172" s="47">
        <v>3</v>
      </c>
      <c r="P172" s="47"/>
      <c r="Q172" s="47"/>
      <c r="R172" s="55"/>
      <c r="U172" s="47"/>
      <c r="V172" s="47"/>
    </row>
    <row r="173" spans="1:22">
      <c r="A173" s="43">
        <v>43239</v>
      </c>
      <c r="B173" s="57">
        <f t="shared" si="44"/>
        <v>7</v>
      </c>
      <c r="C173" s="47"/>
      <c r="D173" s="47"/>
      <c r="E173" s="47">
        <v>3</v>
      </c>
      <c r="F173" s="47">
        <v>6.5</v>
      </c>
      <c r="G173" s="47"/>
      <c r="H173" s="47">
        <v>1</v>
      </c>
      <c r="I173" s="47">
        <v>1</v>
      </c>
      <c r="J173" s="47"/>
      <c r="K173" s="47"/>
      <c r="L173" s="55"/>
      <c r="M173" s="47">
        <v>2</v>
      </c>
      <c r="N173" s="47">
        <v>2</v>
      </c>
      <c r="O173" s="47">
        <v>4</v>
      </c>
      <c r="P173" s="47"/>
      <c r="Q173" s="47"/>
      <c r="R173" s="55"/>
      <c r="U173" s="47"/>
      <c r="V173" s="47"/>
    </row>
    <row r="174" spans="1:22">
      <c r="A174" s="43">
        <v>43240</v>
      </c>
      <c r="B174" s="57">
        <f t="shared" ref="B174:B178" si="45">WEEKDAY(A174)</f>
        <v>1</v>
      </c>
      <c r="C174" s="47"/>
      <c r="D174" s="47"/>
      <c r="E174" s="47">
        <v>8</v>
      </c>
      <c r="F174" s="47">
        <v>10.5</v>
      </c>
      <c r="G174" s="47"/>
      <c r="H174" s="47">
        <v>2</v>
      </c>
      <c r="I174" s="47">
        <v>1</v>
      </c>
      <c r="J174" s="47"/>
      <c r="K174" s="47">
        <v>1</v>
      </c>
      <c r="L174" s="55"/>
      <c r="M174" s="47"/>
      <c r="N174" s="47">
        <v>2</v>
      </c>
      <c r="O174" s="47">
        <v>3</v>
      </c>
      <c r="P174" s="47"/>
      <c r="Q174" s="47"/>
      <c r="R174" s="55"/>
      <c r="U174" s="47"/>
      <c r="V174" s="47"/>
    </row>
    <row r="175" spans="1:22">
      <c r="A175" s="43">
        <v>43241</v>
      </c>
      <c r="B175" s="57">
        <f t="shared" si="45"/>
        <v>2</v>
      </c>
      <c r="C175" s="47">
        <v>1</v>
      </c>
      <c r="D175" s="47"/>
      <c r="E175" s="47">
        <v>4</v>
      </c>
      <c r="F175" s="47">
        <v>10</v>
      </c>
      <c r="G175" s="47"/>
      <c r="H175" s="47">
        <v>2</v>
      </c>
      <c r="I175" s="47"/>
      <c r="J175" s="47">
        <v>1</v>
      </c>
      <c r="K175" s="47"/>
      <c r="L175" s="55"/>
      <c r="M175" s="47"/>
      <c r="N175" s="47">
        <v>1</v>
      </c>
      <c r="O175" s="47">
        <v>2</v>
      </c>
      <c r="P175" s="47"/>
      <c r="Q175" s="47">
        <v>1</v>
      </c>
      <c r="R175" s="55"/>
      <c r="U175" s="47"/>
      <c r="V175" s="47"/>
    </row>
    <row r="176" spans="1:22">
      <c r="A176" s="43">
        <v>43242</v>
      </c>
      <c r="B176" s="57">
        <f t="shared" si="45"/>
        <v>3</v>
      </c>
      <c r="C176" s="47"/>
      <c r="D176" s="47"/>
      <c r="E176" s="47">
        <v>2</v>
      </c>
      <c r="F176" s="47">
        <v>2</v>
      </c>
      <c r="G176" s="47"/>
      <c r="H176" s="47"/>
      <c r="I176" s="47"/>
      <c r="J176" s="47"/>
      <c r="K176" s="47"/>
      <c r="L176" s="55"/>
      <c r="M176" s="47"/>
      <c r="N176" s="47">
        <v>2</v>
      </c>
      <c r="O176" s="47">
        <v>3</v>
      </c>
      <c r="P176" s="47"/>
      <c r="Q176" s="47"/>
      <c r="R176" s="55"/>
      <c r="U176" s="47"/>
      <c r="V176" s="47"/>
    </row>
    <row r="177" spans="1:22">
      <c r="A177" s="43">
        <v>43243</v>
      </c>
      <c r="B177" s="57">
        <f t="shared" si="45"/>
        <v>4</v>
      </c>
      <c r="C177" s="47">
        <v>1</v>
      </c>
      <c r="D177" s="47"/>
      <c r="E177" s="47">
        <v>2</v>
      </c>
      <c r="F177" s="47">
        <v>6.5</v>
      </c>
      <c r="G177" s="47"/>
      <c r="H177" s="47"/>
      <c r="I177" s="47"/>
      <c r="J177" s="47"/>
      <c r="K177" s="47"/>
      <c r="L177" s="55"/>
      <c r="M177" s="47"/>
      <c r="N177" s="47">
        <v>3</v>
      </c>
      <c r="O177" s="47">
        <v>3.5</v>
      </c>
      <c r="P177" s="47">
        <v>1</v>
      </c>
      <c r="Q177" s="47"/>
      <c r="R177" s="55"/>
      <c r="U177" s="47"/>
      <c r="V177" s="47"/>
    </row>
    <row r="178" spans="1:22">
      <c r="A178" s="43">
        <v>43244</v>
      </c>
      <c r="B178" s="57">
        <f t="shared" si="45"/>
        <v>5</v>
      </c>
      <c r="C178" s="47"/>
      <c r="D178" s="47"/>
      <c r="E178" s="47">
        <v>5</v>
      </c>
      <c r="F178" s="47">
        <v>9.5</v>
      </c>
      <c r="G178" s="47"/>
      <c r="H178" s="47"/>
      <c r="I178" s="47"/>
      <c r="J178" s="47"/>
      <c r="K178" s="47"/>
      <c r="L178" s="55"/>
      <c r="M178" s="47"/>
      <c r="N178" s="47">
        <v>2</v>
      </c>
      <c r="O178" s="47">
        <v>4</v>
      </c>
      <c r="P178" s="47"/>
      <c r="Q178" s="47"/>
      <c r="R178" s="55"/>
      <c r="U178" s="47"/>
      <c r="V178" s="47"/>
    </row>
    <row r="179" spans="1:22">
      <c r="A179" s="43">
        <v>43245</v>
      </c>
      <c r="B179" s="57">
        <f t="shared" ref="B179" si="46">WEEKDAY(A179)</f>
        <v>6</v>
      </c>
      <c r="C179" s="47">
        <v>1</v>
      </c>
      <c r="D179" s="47"/>
      <c r="E179" s="47">
        <v>7</v>
      </c>
      <c r="F179" s="47">
        <v>12.5</v>
      </c>
      <c r="G179" s="47"/>
      <c r="H179" s="47"/>
      <c r="I179" s="47"/>
      <c r="J179" s="47"/>
      <c r="K179" s="47"/>
      <c r="L179" s="55"/>
      <c r="M179" s="47"/>
      <c r="N179" s="47">
        <v>2</v>
      </c>
      <c r="O179" s="47">
        <v>3</v>
      </c>
      <c r="P179" s="47">
        <v>1</v>
      </c>
      <c r="Q179" s="47"/>
      <c r="R179" s="55"/>
      <c r="U179" s="47"/>
      <c r="V179" s="47"/>
    </row>
    <row r="180" spans="1:22">
      <c r="A180" s="43">
        <v>43246</v>
      </c>
      <c r="B180" s="57">
        <f t="shared" ref="B180" si="47">WEEKDAY(A180)</f>
        <v>7</v>
      </c>
      <c r="C180" s="47"/>
      <c r="D180" s="47"/>
      <c r="E180" s="47">
        <v>6</v>
      </c>
      <c r="F180" s="47">
        <v>8.5</v>
      </c>
      <c r="G180" s="47"/>
      <c r="H180" s="47"/>
      <c r="I180" s="47"/>
      <c r="J180" s="47"/>
      <c r="K180" s="47"/>
      <c r="L180" s="55"/>
      <c r="M180" s="47">
        <v>1</v>
      </c>
      <c r="N180" s="47">
        <v>3</v>
      </c>
      <c r="O180" s="47">
        <v>5</v>
      </c>
      <c r="P180" s="47"/>
      <c r="Q180" s="47"/>
      <c r="R180" s="55"/>
      <c r="U180" s="47"/>
      <c r="V180" s="47"/>
    </row>
    <row r="181" spans="1:22">
      <c r="A181" s="43">
        <v>43247</v>
      </c>
      <c r="B181" s="57">
        <f t="shared" ref="B181:B182" si="48">WEEKDAY(A181)</f>
        <v>1</v>
      </c>
      <c r="C181" s="47"/>
      <c r="D181" s="47"/>
      <c r="E181" s="47">
        <v>4</v>
      </c>
      <c r="F181" s="47">
        <v>4</v>
      </c>
      <c r="G181" s="47">
        <v>1</v>
      </c>
      <c r="H181" s="47"/>
      <c r="I181" s="47"/>
      <c r="J181" s="47"/>
      <c r="K181" s="47"/>
      <c r="L181" s="55"/>
      <c r="M181" s="47"/>
      <c r="N181" s="47">
        <v>1</v>
      </c>
      <c r="O181" s="47">
        <v>1.5</v>
      </c>
      <c r="P181" s="47"/>
      <c r="Q181" s="47"/>
      <c r="R181" s="55"/>
      <c r="U181" s="47"/>
      <c r="V181" s="47"/>
    </row>
    <row r="182" spans="1:22">
      <c r="A182" s="43">
        <v>43248</v>
      </c>
      <c r="B182" s="57">
        <f t="shared" si="48"/>
        <v>2</v>
      </c>
      <c r="C182" s="47"/>
      <c r="D182" s="47"/>
      <c r="E182" s="47">
        <v>7</v>
      </c>
      <c r="F182" s="47">
        <v>10</v>
      </c>
      <c r="G182" s="47">
        <v>1</v>
      </c>
      <c r="H182" s="47">
        <v>1</v>
      </c>
      <c r="I182" s="47"/>
      <c r="J182" s="47"/>
      <c r="K182" s="47"/>
      <c r="L182" s="55"/>
      <c r="M182" s="47">
        <v>1</v>
      </c>
      <c r="N182" s="47">
        <v>2</v>
      </c>
      <c r="O182" s="47">
        <v>3</v>
      </c>
      <c r="P182" s="47">
        <v>1</v>
      </c>
      <c r="Q182" s="47"/>
      <c r="R182" s="55"/>
      <c r="U182" s="47"/>
      <c r="V182" s="47"/>
    </row>
    <row r="183" spans="1:22">
      <c r="A183" s="43">
        <v>43249</v>
      </c>
      <c r="B183" s="57">
        <f t="shared" ref="B183:B184" si="49">WEEKDAY(A183)</f>
        <v>3</v>
      </c>
      <c r="C183" s="47"/>
      <c r="D183" s="47"/>
      <c r="E183" s="47">
        <v>3</v>
      </c>
      <c r="F183" s="47">
        <v>5.5</v>
      </c>
      <c r="G183" s="47"/>
      <c r="H183" s="47">
        <v>1</v>
      </c>
      <c r="I183" s="47">
        <v>1</v>
      </c>
      <c r="J183" s="47"/>
      <c r="K183" s="47"/>
      <c r="L183" s="55"/>
      <c r="M183" s="47"/>
      <c r="N183" s="47">
        <v>1</v>
      </c>
      <c r="O183" s="47">
        <v>2</v>
      </c>
      <c r="P183" s="47"/>
      <c r="Q183" s="47"/>
      <c r="R183" s="55"/>
      <c r="U183" s="47"/>
      <c r="V183" s="47"/>
    </row>
    <row r="184" spans="1:22">
      <c r="A184" s="43">
        <v>43250</v>
      </c>
      <c r="B184" s="57">
        <f t="shared" si="49"/>
        <v>4</v>
      </c>
      <c r="C184" s="47">
        <v>1</v>
      </c>
      <c r="D184" s="47">
        <v>2</v>
      </c>
      <c r="E184" s="47">
        <v>8</v>
      </c>
      <c r="F184" s="47">
        <v>11</v>
      </c>
      <c r="G184" s="47">
        <v>1</v>
      </c>
      <c r="H184" s="47"/>
      <c r="I184" s="47"/>
      <c r="J184" s="47"/>
      <c r="K184" s="47"/>
      <c r="L184" s="55"/>
      <c r="M184" s="47"/>
      <c r="N184" s="47">
        <v>1</v>
      </c>
      <c r="O184" s="47">
        <v>1</v>
      </c>
      <c r="P184" s="47"/>
      <c r="Q184" s="47"/>
      <c r="R184" s="55"/>
      <c r="U184" s="47"/>
      <c r="V184" s="47"/>
    </row>
    <row r="185" spans="1:22">
      <c r="A185" s="43">
        <v>43251</v>
      </c>
      <c r="B185" s="57">
        <f t="shared" ref="B185" si="50">WEEKDAY(A185)</f>
        <v>5</v>
      </c>
      <c r="C185" s="47">
        <v>1</v>
      </c>
      <c r="D185" s="47">
        <v>1</v>
      </c>
      <c r="E185" s="47">
        <v>5</v>
      </c>
      <c r="F185" s="47">
        <v>8.5</v>
      </c>
      <c r="G185" s="47">
        <v>1</v>
      </c>
      <c r="H185" s="47">
        <v>1</v>
      </c>
      <c r="I185" s="47"/>
      <c r="J185" s="47"/>
      <c r="K185" s="47"/>
      <c r="L185" s="55"/>
      <c r="M185" s="47"/>
      <c r="N185" s="47">
        <v>2</v>
      </c>
      <c r="O185" s="47">
        <v>2</v>
      </c>
      <c r="P185" s="47"/>
      <c r="Q185" s="47"/>
      <c r="R185" s="55"/>
      <c r="U185" s="47"/>
      <c r="V185" s="47"/>
    </row>
    <row r="186" spans="1:22" s="44" customFormat="1">
      <c r="B186" s="45"/>
      <c r="L186" s="66"/>
      <c r="R186" s="66"/>
      <c r="S186" s="45"/>
      <c r="T186" s="45"/>
      <c r="U186" s="45"/>
    </row>
    <row r="187" spans="1:22">
      <c r="C187" s="5">
        <f t="shared" ref="C187:K187" si="51">SUM(C3:C186)</f>
        <v>191</v>
      </c>
      <c r="D187" s="5">
        <f>SUM(D184:D186)</f>
        <v>3</v>
      </c>
      <c r="E187" s="5">
        <f t="shared" si="51"/>
        <v>432</v>
      </c>
      <c r="F187" s="5">
        <f t="shared" si="51"/>
        <v>727</v>
      </c>
      <c r="G187" s="5">
        <f t="shared" si="51"/>
        <v>82</v>
      </c>
      <c r="H187" s="5">
        <f t="shared" si="51"/>
        <v>95</v>
      </c>
      <c r="I187" s="5">
        <f t="shared" si="51"/>
        <v>52</v>
      </c>
      <c r="J187" s="5">
        <f t="shared" si="51"/>
        <v>16</v>
      </c>
      <c r="K187" s="5">
        <f t="shared" si="51"/>
        <v>10</v>
      </c>
      <c r="L187" s="55"/>
      <c r="M187" s="5">
        <f>SUM(M138:M186)</f>
        <v>20</v>
      </c>
      <c r="N187" s="5">
        <f>SUM(N138:N186)</f>
        <v>46</v>
      </c>
      <c r="O187" s="5">
        <f>SUM(O138:O186)</f>
        <v>68</v>
      </c>
      <c r="P187" s="5">
        <f>SUM(P138:P186)</f>
        <v>13</v>
      </c>
      <c r="Q187" s="5">
        <f>SUM(Q138:Q186)</f>
        <v>1</v>
      </c>
      <c r="R187" s="55"/>
      <c r="S187" s="5">
        <f>SUM(S3:S186)</f>
        <v>10</v>
      </c>
      <c r="T187" s="5">
        <f>SUM(T3:T186)</f>
        <v>49</v>
      </c>
      <c r="U187" s="5">
        <f>SUM(U3:U186)</f>
        <v>7</v>
      </c>
    </row>
    <row r="188" spans="1:22">
      <c r="B188" s="56" t="s">
        <v>516</v>
      </c>
      <c r="C188" s="5">
        <v>77</v>
      </c>
      <c r="D188" s="5"/>
      <c r="E188" s="5" t="s">
        <v>529</v>
      </c>
      <c r="F188" s="5">
        <f>SUM(F45:F186)</f>
        <v>666</v>
      </c>
      <c r="G188" s="56">
        <f t="shared" ref="G188:K188" si="52">G187/$C187</f>
        <v>0.4293193717277487</v>
      </c>
      <c r="H188" s="56">
        <f t="shared" si="52"/>
        <v>0.49738219895287961</v>
      </c>
      <c r="I188" s="56">
        <f t="shared" si="52"/>
        <v>0.27225130890052357</v>
      </c>
      <c r="J188" s="56">
        <f t="shared" si="52"/>
        <v>8.3769633507853408E-2</v>
      </c>
      <c r="K188" s="56">
        <f t="shared" si="52"/>
        <v>5.2356020942408377E-2</v>
      </c>
      <c r="L188" s="55"/>
      <c r="M188" s="5"/>
      <c r="N188" s="5" t="s">
        <v>529</v>
      </c>
      <c r="O188" s="5">
        <f>SUM(O161:O186)</f>
        <v>61</v>
      </c>
      <c r="P188" s="56">
        <f>P187/$M187</f>
        <v>0.65</v>
      </c>
      <c r="Q188" s="56"/>
      <c r="R188" s="55"/>
      <c r="U188" s="56" t="s">
        <v>516</v>
      </c>
    </row>
    <row r="189" spans="1:22">
      <c r="B189" s="5" t="s">
        <v>517</v>
      </c>
      <c r="C189" s="47">
        <v>80</v>
      </c>
      <c r="D189" s="47"/>
      <c r="E189" s="5" t="s">
        <v>533</v>
      </c>
      <c r="F189" s="5">
        <f>SUM(E45:E186)</f>
        <v>432</v>
      </c>
      <c r="I189" s="56">
        <f>I187/$H187</f>
        <v>0.54736842105263162</v>
      </c>
      <c r="J189" s="56">
        <f t="shared" ref="J189:K189" si="53">J187/$H187</f>
        <v>0.16842105263157894</v>
      </c>
      <c r="K189" s="56">
        <f t="shared" si="53"/>
        <v>0.10526315789473684</v>
      </c>
      <c r="L189" s="55"/>
      <c r="M189" s="47"/>
      <c r="N189" s="5" t="s">
        <v>533</v>
      </c>
      <c r="O189" s="5">
        <f>SUM(N161:N186)</f>
        <v>40</v>
      </c>
      <c r="P189" s="47"/>
      <c r="Q189" s="47"/>
      <c r="R189" s="55"/>
      <c r="U189" s="5" t="s">
        <v>517</v>
      </c>
    </row>
    <row r="190" spans="1:22">
      <c r="B190" s="5" t="s">
        <v>518</v>
      </c>
      <c r="C190" s="5">
        <f>C187-C188-C189</f>
        <v>34</v>
      </c>
      <c r="D190" s="5"/>
      <c r="E190" s="5" t="s">
        <v>444</v>
      </c>
      <c r="F190" s="62">
        <f>F188/F189</f>
        <v>1.5416666666666667</v>
      </c>
      <c r="L190" s="55"/>
      <c r="M190" s="5"/>
      <c r="N190" s="5" t="s">
        <v>444</v>
      </c>
      <c r="O190" s="62">
        <f>O188/N187</f>
        <v>1.326086956521739</v>
      </c>
      <c r="P190" s="5"/>
      <c r="Q190" s="5"/>
      <c r="R190" s="55"/>
      <c r="U190" s="5" t="s">
        <v>518</v>
      </c>
    </row>
    <row r="191" spans="1:22">
      <c r="E191" s="5" t="s">
        <v>445</v>
      </c>
      <c r="F191" s="61">
        <f ca="1">NOW()-DATE(2018,1,10)</f>
        <v>168.5394596064798</v>
      </c>
      <c r="N191" s="5" t="s">
        <v>445</v>
      </c>
      <c r="O191" s="61">
        <f ca="1">NOW()-DATE(2018,5,7)</f>
        <v>51.539459606479795</v>
      </c>
    </row>
    <row r="192" spans="1:22">
      <c r="E192" s="5" t="s">
        <v>447</v>
      </c>
      <c r="F192" s="62">
        <f ca="1">F188/F191</f>
        <v>3.9515968637554266</v>
      </c>
      <c r="N192" s="5" t="s">
        <v>447</v>
      </c>
      <c r="O192" s="62">
        <f ca="1">O188/O191</f>
        <v>1.1835591693384921</v>
      </c>
    </row>
    <row r="193" spans="5:15">
      <c r="E193" s="5" t="s">
        <v>446</v>
      </c>
      <c r="F193" s="62">
        <f ca="1">E187/F191</f>
        <v>2.5631979656791959</v>
      </c>
      <c r="N193" s="5" t="s">
        <v>446</v>
      </c>
      <c r="O193" s="62">
        <f ca="1">N187/O191</f>
        <v>0.89252002933722363</v>
      </c>
    </row>
    <row r="194" spans="5:15">
      <c r="E194" s="5" t="s">
        <v>526</v>
      </c>
      <c r="F194" s="61">
        <f>(F187+C187)*5</f>
        <v>4590</v>
      </c>
      <c r="G194">
        <f>3000*3.78/5</f>
        <v>2268</v>
      </c>
      <c r="N194" s="5" t="s">
        <v>526</v>
      </c>
      <c r="O194" s="61">
        <f>(O187+M187)*5</f>
        <v>440</v>
      </c>
    </row>
    <row r="195" spans="5:15">
      <c r="E195" s="5" t="s">
        <v>527</v>
      </c>
      <c r="F195" s="61">
        <f>F194/3.78</f>
        <v>1214.2857142857144</v>
      </c>
      <c r="G195" s="5"/>
      <c r="N195" s="5" t="s">
        <v>527</v>
      </c>
      <c r="O195" s="61">
        <f>O194/3.78</f>
        <v>116.40211640211641</v>
      </c>
    </row>
    <row r="196" spans="5:15">
      <c r="G196" s="5"/>
    </row>
    <row r="199" spans="5:15">
      <c r="G199">
        <v>5</v>
      </c>
      <c r="H199">
        <v>30</v>
      </c>
      <c r="I199">
        <f>G199*H199</f>
        <v>150</v>
      </c>
    </row>
    <row r="200" spans="5:15">
      <c r="G200">
        <v>6.8</v>
      </c>
      <c r="H200">
        <v>12</v>
      </c>
      <c r="I200">
        <f>G200*H200</f>
        <v>81.599999999999994</v>
      </c>
    </row>
    <row r="201" spans="5:15">
      <c r="G201">
        <v>8</v>
      </c>
      <c r="H201">
        <v>9</v>
      </c>
      <c r="I201">
        <f>G201*H201</f>
        <v>72</v>
      </c>
    </row>
    <row r="202" spans="5:15">
      <c r="I202">
        <f>SUM(I199:I201)</f>
        <v>303.60000000000002</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tabSelected="1" zoomScaleNormal="100" workbookViewId="0">
      <pane ySplit="2" topLeftCell="A52" activePane="bottomLeft" state="frozen"/>
      <selection pane="bottomLeft" activeCell="N46" sqref="N46:N7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4"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4"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4"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4"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4"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4"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4"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4"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4" ht="13.5" customHeight="1">
      <c r="G41" s="6">
        <v>68</v>
      </c>
      <c r="H41" s="6">
        <v>2824</v>
      </c>
      <c r="I41" s="6">
        <v>2828</v>
      </c>
      <c r="J41" s="7">
        <f t="shared" si="8"/>
        <v>4</v>
      </c>
      <c r="K41" s="12">
        <f t="shared" si="9"/>
        <v>2826</v>
      </c>
      <c r="L41" s="13">
        <f t="shared" si="10"/>
        <v>41.558823529411768</v>
      </c>
      <c r="M41" s="14">
        <f t="shared" si="11"/>
        <v>1.4154281670205238E-3</v>
      </c>
      <c r="N41" s="14"/>
    </row>
    <row r="42" spans="1:14" ht="13.5" customHeight="1">
      <c r="G42" s="6"/>
      <c r="J42" s="7"/>
      <c r="K42" s="12"/>
      <c r="L42" s="13"/>
      <c r="M42" s="14"/>
      <c r="N42" s="14"/>
    </row>
    <row r="43" spans="1:14" ht="13.5" customHeight="1">
      <c r="G43" s="6">
        <v>77</v>
      </c>
      <c r="H43" s="6">
        <v>935</v>
      </c>
      <c r="I43" s="6">
        <v>1092</v>
      </c>
      <c r="J43" s="7">
        <f t="shared" si="8"/>
        <v>157</v>
      </c>
      <c r="K43" s="12">
        <f t="shared" si="9"/>
        <v>1013.5</v>
      </c>
      <c r="L43" s="13">
        <f t="shared" si="10"/>
        <v>13.162337662337663</v>
      </c>
      <c r="M43" s="14">
        <f t="shared" si="11"/>
        <v>0.15490873211642822</v>
      </c>
      <c r="N43" s="14"/>
    </row>
    <row r="44" spans="1:14" ht="13.5" customHeight="1">
      <c r="G44" s="6">
        <v>2</v>
      </c>
      <c r="H44" s="6">
        <v>45</v>
      </c>
      <c r="I44" s="6">
        <v>49</v>
      </c>
      <c r="J44" s="7">
        <f t="shared" si="8"/>
        <v>4</v>
      </c>
      <c r="K44" s="12">
        <f t="shared" si="9"/>
        <v>47</v>
      </c>
      <c r="L44" s="13">
        <f t="shared" si="10"/>
        <v>23.5</v>
      </c>
      <c r="M44" s="14">
        <f t="shared" si="11"/>
        <v>8.5106382978723402E-2</v>
      </c>
      <c r="N44" s="14"/>
    </row>
    <row r="46" spans="1:14" ht="13.5" customHeight="1">
      <c r="G46" s="7" t="s">
        <v>9</v>
      </c>
      <c r="N46" s="7" t="s">
        <v>10</v>
      </c>
    </row>
    <row r="47" spans="1:14" ht="13.5" customHeight="1">
      <c r="G47" s="7" t="s">
        <v>12</v>
      </c>
      <c r="N47" s="7" t="s">
        <v>13</v>
      </c>
    </row>
    <row r="48" spans="1:14" ht="13.5" customHeight="1">
      <c r="N48" s="7" t="s">
        <v>15</v>
      </c>
    </row>
    <row r="49" spans="7:14" ht="13.5" customHeight="1">
      <c r="G49" s="7" t="s">
        <v>17</v>
      </c>
      <c r="L49" s="15">
        <f>9.7*2.54/5*3</f>
        <v>14.7828</v>
      </c>
      <c r="N49" s="7" t="s">
        <v>18</v>
      </c>
    </row>
    <row r="50" spans="7:14" ht="13.5" customHeight="1">
      <c r="G50" s="7" t="s">
        <v>20</v>
      </c>
      <c r="L50" s="15">
        <f>9.7*2.54/5*4</f>
        <v>19.7104</v>
      </c>
      <c r="N50" s="7" t="s">
        <v>21</v>
      </c>
    </row>
    <row r="51" spans="7:14" ht="13.5" customHeight="1">
      <c r="G51" s="7" t="s">
        <v>23</v>
      </c>
      <c r="N51" s="7" t="s">
        <v>24</v>
      </c>
    </row>
    <row r="52" spans="7:14" ht="13.5" customHeight="1">
      <c r="G52" s="7" t="s">
        <v>26</v>
      </c>
      <c r="N52" s="7" t="s">
        <v>27</v>
      </c>
    </row>
    <row r="53" spans="7:14" ht="13.5" customHeight="1">
      <c r="G53" s="7" t="s">
        <v>29</v>
      </c>
      <c r="N53" s="7" t="s">
        <v>30</v>
      </c>
    </row>
    <row r="54" spans="7:14" ht="13.5" customHeight="1">
      <c r="G54" s="7" t="s">
        <v>31</v>
      </c>
      <c r="N54" s="7" t="s">
        <v>32</v>
      </c>
    </row>
    <row r="55" spans="7:14" ht="13.5" customHeight="1">
      <c r="N55" s="7" t="s">
        <v>33</v>
      </c>
    </row>
    <row r="56" spans="7:14" ht="13.5" customHeight="1">
      <c r="N56" s="7" t="s">
        <v>34</v>
      </c>
    </row>
    <row r="57" spans="7:14" ht="13.5" customHeight="1">
      <c r="G57" s="7" t="s">
        <v>35</v>
      </c>
      <c r="H57" s="16" t="s">
        <v>17</v>
      </c>
      <c r="N57" s="7" t="s">
        <v>36</v>
      </c>
    </row>
    <row r="58" spans="7:14" ht="13.5" customHeight="1">
      <c r="G58" s="7" t="s">
        <v>37</v>
      </c>
      <c r="H58" s="16" t="s">
        <v>38</v>
      </c>
      <c r="N58" s="7" t="s">
        <v>39</v>
      </c>
    </row>
    <row r="59" spans="7:14" ht="13.5" customHeight="1">
      <c r="G59" s="7" t="s">
        <v>40</v>
      </c>
      <c r="H59" s="16" t="s">
        <v>41</v>
      </c>
      <c r="N59" s="7" t="s">
        <v>42</v>
      </c>
    </row>
    <row r="60" spans="7:14" ht="13.5" customHeight="1">
      <c r="G60" s="7" t="s">
        <v>43</v>
      </c>
      <c r="H60" s="16" t="s">
        <v>44</v>
      </c>
      <c r="N60" s="7" t="s">
        <v>45</v>
      </c>
    </row>
    <row r="61" spans="7:14" ht="13.5" customHeight="1">
      <c r="G61" s="7" t="s">
        <v>46</v>
      </c>
      <c r="H61" s="16" t="s">
        <v>47</v>
      </c>
      <c r="N61" s="7" t="s">
        <v>48</v>
      </c>
    </row>
    <row r="62" spans="7:14" ht="13.5" customHeight="1">
      <c r="G62" s="7" t="s">
        <v>49</v>
      </c>
      <c r="H62" s="17">
        <v>41886</v>
      </c>
      <c r="N62" s="7" t="s">
        <v>50</v>
      </c>
    </row>
    <row r="63" spans="7:14" ht="13.5" customHeight="1">
      <c r="N63" s="7" t="s">
        <v>51</v>
      </c>
    </row>
    <row r="64" spans="7:14" ht="13.5" customHeight="1">
      <c r="G64" s="7" t="s">
        <v>52</v>
      </c>
      <c r="I64" s="7" t="s">
        <v>53</v>
      </c>
      <c r="K64" s="7">
        <f>363/325</f>
        <v>1.1169230769230769</v>
      </c>
      <c r="N64" s="7" t="s">
        <v>54</v>
      </c>
    </row>
    <row r="65" spans="1:14" ht="13.5" customHeight="1">
      <c r="G65" s="7" t="s">
        <v>55</v>
      </c>
    </row>
    <row r="66" spans="1:14" ht="13.5" customHeight="1">
      <c r="F66" s="22"/>
      <c r="N66" s="7" t="s">
        <v>11</v>
      </c>
    </row>
    <row r="67" spans="1:14" ht="13.5" customHeight="1">
      <c r="F67" s="22"/>
      <c r="N67" s="7" t="s">
        <v>14</v>
      </c>
    </row>
    <row r="68" spans="1:14" ht="13.5" customHeight="1">
      <c r="F68" s="22"/>
      <c r="G68" s="6" t="s">
        <v>58</v>
      </c>
      <c r="H68" s="7"/>
      <c r="I68" s="6" t="s">
        <v>59</v>
      </c>
      <c r="J68" s="6" t="s">
        <v>60</v>
      </c>
      <c r="K68" s="6" t="s">
        <v>61</v>
      </c>
      <c r="L68" s="6" t="s">
        <v>62</v>
      </c>
      <c r="N68" s="7" t="s">
        <v>16</v>
      </c>
    </row>
    <row r="69" spans="1:14" ht="13.5" customHeight="1">
      <c r="F69" s="22"/>
      <c r="G69" s="6" t="s">
        <v>64</v>
      </c>
      <c r="I69" s="6">
        <f>1000*0.4+100*1</f>
        <v>500</v>
      </c>
      <c r="J69" s="6">
        <f>I69*0.3</f>
        <v>150</v>
      </c>
      <c r="K69" s="19">
        <f>1000*D81+100*D82</f>
        <v>19.322751322751323</v>
      </c>
      <c r="L69" s="20">
        <f>J69-K69</f>
        <v>130.67724867724868</v>
      </c>
      <c r="N69" s="7" t="s">
        <v>19</v>
      </c>
    </row>
    <row r="70" spans="1:14" ht="13.5" customHeight="1">
      <c r="F70" s="22"/>
      <c r="G70" s="6" t="s">
        <v>66</v>
      </c>
      <c r="I70" s="6">
        <f>I69*1.5</f>
        <v>750</v>
      </c>
      <c r="J70" s="6">
        <f>J69*1.5</f>
        <v>225</v>
      </c>
      <c r="K70" s="20">
        <f>K69*1.5</f>
        <v>28.984126984126984</v>
      </c>
      <c r="L70" s="20">
        <f>L69*1.5</f>
        <v>196.01587301587301</v>
      </c>
      <c r="N70" s="7" t="s">
        <v>22</v>
      </c>
    </row>
    <row r="71" spans="1:14" ht="13.5" customHeight="1">
      <c r="F71" s="22"/>
      <c r="G71" s="6" t="s">
        <v>68</v>
      </c>
      <c r="I71" s="6">
        <f>I69*2</f>
        <v>1000</v>
      </c>
      <c r="J71" s="6">
        <f>J69*2</f>
        <v>300</v>
      </c>
      <c r="K71" s="20">
        <f>K69*2</f>
        <v>38.645502645502646</v>
      </c>
      <c r="L71" s="20">
        <f>L69*2</f>
        <v>261.35449735449737</v>
      </c>
      <c r="N71" s="7" t="s">
        <v>25</v>
      </c>
    </row>
    <row r="72" spans="1:14" ht="13.5" customHeight="1">
      <c r="F72" s="22"/>
      <c r="N72" s="7" t="s">
        <v>28</v>
      </c>
    </row>
    <row r="73" spans="1:14" ht="13.5" customHeight="1">
      <c r="F73" s="22"/>
    </row>
    <row r="77" spans="1:14" ht="13.5" customHeight="1">
      <c r="B77" s="6" t="s">
        <v>56</v>
      </c>
      <c r="C77" s="7" t="s">
        <v>2</v>
      </c>
      <c r="D77" s="6" t="s">
        <v>57</v>
      </c>
    </row>
    <row r="78" spans="1:14" ht="13.5" customHeight="1">
      <c r="A78" s="7" t="s">
        <v>63</v>
      </c>
      <c r="B78" s="6">
        <v>5</v>
      </c>
      <c r="C78" s="7">
        <f>2/1000</f>
        <v>2E-3</v>
      </c>
      <c r="D78" s="18">
        <f>B78*C78</f>
        <v>0.01</v>
      </c>
    </row>
    <row r="79" spans="1:14" ht="13.5" customHeight="1">
      <c r="A79" s="7" t="s">
        <v>65</v>
      </c>
      <c r="B79" s="6">
        <v>1</v>
      </c>
      <c r="C79" s="7">
        <f>(50/1000*24)/(75*3.78)</f>
        <v>4.2328042328042331E-3</v>
      </c>
      <c r="D79" s="21">
        <f>B79*C79</f>
        <v>4.2328042328042331E-3</v>
      </c>
      <c r="G79" s="6"/>
    </row>
    <row r="80" spans="1:14"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448</v>
      </c>
      <c r="C1" t="s">
        <v>449</v>
      </c>
      <c r="D1" t="s">
        <v>450</v>
      </c>
      <c r="E1" t="s">
        <v>451</v>
      </c>
      <c r="F1" s="5" t="s">
        <v>452</v>
      </c>
      <c r="G1">
        <v>2016</v>
      </c>
    </row>
    <row r="2" spans="1:7">
      <c r="A2">
        <v>1</v>
      </c>
      <c r="B2" t="s">
        <v>453</v>
      </c>
      <c r="C2" t="s">
        <v>454</v>
      </c>
      <c r="D2">
        <v>233518</v>
      </c>
      <c r="E2">
        <v>2135</v>
      </c>
      <c r="F2" s="63">
        <f>D2/E2</f>
        <v>109.37611241217799</v>
      </c>
      <c r="G2">
        <v>248345</v>
      </c>
    </row>
    <row r="3" spans="1:7">
      <c r="A3">
        <v>2</v>
      </c>
      <c r="B3" t="s">
        <v>455</v>
      </c>
      <c r="C3" t="s">
        <v>456</v>
      </c>
      <c r="D3">
        <v>193529</v>
      </c>
      <c r="E3">
        <v>2085</v>
      </c>
      <c r="F3" s="63">
        <f t="shared" ref="F3:F38" si="0">D3/E3</f>
        <v>92.819664268585129</v>
      </c>
      <c r="G3">
        <v>221976</v>
      </c>
    </row>
    <row r="4" spans="1:7">
      <c r="A4">
        <v>3</v>
      </c>
      <c r="B4" t="s">
        <v>457</v>
      </c>
      <c r="C4" t="s">
        <v>458</v>
      </c>
      <c r="D4">
        <v>172341</v>
      </c>
      <c r="E4">
        <v>1648</v>
      </c>
      <c r="F4" s="63">
        <f t="shared" si="0"/>
        <v>104.5758495145631</v>
      </c>
      <c r="G4">
        <v>205577</v>
      </c>
    </row>
    <row r="5" spans="1:7">
      <c r="A5">
        <v>4</v>
      </c>
      <c r="B5" t="s">
        <v>459</v>
      </c>
      <c r="C5" t="s">
        <v>460</v>
      </c>
      <c r="D5">
        <v>102136</v>
      </c>
      <c r="E5">
        <v>815</v>
      </c>
      <c r="F5" s="63">
        <f t="shared" si="0"/>
        <v>125.32024539877301</v>
      </c>
      <c r="G5">
        <v>110595</v>
      </c>
    </row>
    <row r="6" spans="1:7">
      <c r="A6">
        <v>5</v>
      </c>
      <c r="B6" t="s">
        <v>461</v>
      </c>
      <c r="C6" t="s">
        <v>462</v>
      </c>
      <c r="D6">
        <v>96759</v>
      </c>
      <c r="E6">
        <v>1087</v>
      </c>
      <c r="F6" s="63">
        <f t="shared" si="0"/>
        <v>89.014719411223552</v>
      </c>
      <c r="G6">
        <v>118091</v>
      </c>
    </row>
    <row r="7" spans="1:7">
      <c r="A7">
        <v>6</v>
      </c>
      <c r="B7" t="s">
        <v>463</v>
      </c>
      <c r="C7" t="s">
        <v>454</v>
      </c>
      <c r="D7">
        <v>53699</v>
      </c>
      <c r="E7">
        <v>402</v>
      </c>
      <c r="F7" s="63">
        <f t="shared" si="0"/>
        <v>133.57960199004975</v>
      </c>
      <c r="G7">
        <v>55928</v>
      </c>
    </row>
    <row r="8" spans="1:7">
      <c r="B8" t="s">
        <v>464</v>
      </c>
      <c r="F8" s="63"/>
      <c r="G8">
        <v>47321</v>
      </c>
    </row>
    <row r="9" spans="1:7">
      <c r="A9">
        <v>7</v>
      </c>
      <c r="B9" t="s">
        <v>465</v>
      </c>
      <c r="C9" t="s">
        <v>466</v>
      </c>
      <c r="D9">
        <v>23835</v>
      </c>
      <c r="E9">
        <v>256</v>
      </c>
      <c r="F9" s="63">
        <f t="shared" si="0"/>
        <v>93.10546875</v>
      </c>
      <c r="G9">
        <v>41589</v>
      </c>
    </row>
    <row r="10" spans="1:7">
      <c r="A10">
        <v>8</v>
      </c>
      <c r="B10" t="s">
        <v>467</v>
      </c>
      <c r="C10" t="s">
        <v>468</v>
      </c>
      <c r="D10">
        <v>22791</v>
      </c>
      <c r="E10">
        <v>412</v>
      </c>
      <c r="F10" s="63">
        <f t="shared" si="0"/>
        <v>55.317961165048544</v>
      </c>
      <c r="G10">
        <v>42801</v>
      </c>
    </row>
    <row r="11" spans="1:7">
      <c r="B11" t="s">
        <v>469</v>
      </c>
      <c r="F11" s="63"/>
      <c r="G11">
        <v>39000</v>
      </c>
    </row>
    <row r="12" spans="1:7">
      <c r="A12">
        <v>9</v>
      </c>
      <c r="B12" t="s">
        <v>470</v>
      </c>
      <c r="C12" t="s">
        <v>471</v>
      </c>
      <c r="D12">
        <v>22287</v>
      </c>
      <c r="E12">
        <v>387</v>
      </c>
      <c r="F12" s="63">
        <f t="shared" si="0"/>
        <v>57.589147286821706</v>
      </c>
      <c r="G12">
        <v>21566</v>
      </c>
    </row>
    <row r="13" spans="1:7">
      <c r="A13">
        <v>10</v>
      </c>
      <c r="B13" t="s">
        <v>472</v>
      </c>
      <c r="C13" t="s">
        <v>473</v>
      </c>
      <c r="D13">
        <v>21126</v>
      </c>
      <c r="E13">
        <v>306</v>
      </c>
      <c r="F13" s="63">
        <f t="shared" si="0"/>
        <v>69.039215686274517</v>
      </c>
      <c r="G13">
        <v>28322</v>
      </c>
    </row>
    <row r="14" spans="1:7">
      <c r="B14" t="s">
        <v>474</v>
      </c>
      <c r="F14" s="63"/>
      <c r="G14">
        <v>27559</v>
      </c>
    </row>
    <row r="15" spans="1:7">
      <c r="A15">
        <v>11</v>
      </c>
      <c r="B15" t="s">
        <v>475</v>
      </c>
      <c r="C15" t="s">
        <v>476</v>
      </c>
      <c r="D15">
        <v>17264</v>
      </c>
      <c r="E15">
        <v>183</v>
      </c>
      <c r="F15" s="63">
        <f t="shared" si="0"/>
        <v>94.338797814207652</v>
      </c>
      <c r="G15">
        <v>18570</v>
      </c>
    </row>
    <row r="16" spans="1:7">
      <c r="A16">
        <v>12</v>
      </c>
      <c r="B16" t="s">
        <v>477</v>
      </c>
      <c r="C16" t="s">
        <v>478</v>
      </c>
      <c r="D16">
        <v>16183</v>
      </c>
      <c r="E16">
        <v>272</v>
      </c>
      <c r="F16" s="63">
        <f t="shared" si="0"/>
        <v>59.496323529411768</v>
      </c>
      <c r="G16">
        <v>22235</v>
      </c>
    </row>
    <row r="17" spans="1:7">
      <c r="A17">
        <v>13</v>
      </c>
      <c r="B17" t="s">
        <v>479</v>
      </c>
      <c r="C17" t="s">
        <v>458</v>
      </c>
      <c r="D17">
        <v>12551</v>
      </c>
      <c r="E17">
        <v>158</v>
      </c>
      <c r="F17" s="63">
        <f t="shared" si="0"/>
        <v>79.436708860759495</v>
      </c>
      <c r="G17">
        <v>21340</v>
      </c>
    </row>
    <row r="18" spans="1:7">
      <c r="B18" t="s">
        <v>480</v>
      </c>
      <c r="F18" s="63"/>
      <c r="G18">
        <v>20756</v>
      </c>
    </row>
    <row r="19" spans="1:7">
      <c r="B19" t="s">
        <v>481</v>
      </c>
      <c r="F19" s="63"/>
      <c r="G19">
        <v>16247</v>
      </c>
    </row>
    <row r="20" spans="1:7">
      <c r="A20">
        <v>14</v>
      </c>
      <c r="B20" t="s">
        <v>482</v>
      </c>
      <c r="C20" t="s">
        <v>483</v>
      </c>
      <c r="D20">
        <v>10176</v>
      </c>
      <c r="E20">
        <v>187</v>
      </c>
      <c r="F20" s="63">
        <f t="shared" si="0"/>
        <v>54.417112299465238</v>
      </c>
      <c r="G20">
        <v>14314</v>
      </c>
    </row>
    <row r="21" spans="1:7">
      <c r="A21">
        <v>15</v>
      </c>
      <c r="B21" t="s">
        <v>484</v>
      </c>
      <c r="C21" t="s">
        <v>462</v>
      </c>
      <c r="D21">
        <v>9424</v>
      </c>
      <c r="E21">
        <v>113</v>
      </c>
      <c r="F21" s="63">
        <f t="shared" si="0"/>
        <v>83.398230088495581</v>
      </c>
      <c r="G21">
        <v>12961</v>
      </c>
    </row>
    <row r="22" spans="1:7">
      <c r="B22" t="s">
        <v>485</v>
      </c>
      <c r="F22" s="63"/>
      <c r="G22">
        <v>12809</v>
      </c>
    </row>
    <row r="23" spans="1:7">
      <c r="B23" t="s">
        <v>486</v>
      </c>
      <c r="F23" s="63"/>
      <c r="G23">
        <v>12138</v>
      </c>
    </row>
    <row r="24" spans="1:7">
      <c r="A24">
        <v>16</v>
      </c>
      <c r="B24" t="s">
        <v>487</v>
      </c>
      <c r="C24" t="s">
        <v>488</v>
      </c>
      <c r="D24">
        <v>7543</v>
      </c>
      <c r="E24">
        <v>101</v>
      </c>
      <c r="F24" s="63">
        <f t="shared" si="0"/>
        <v>74.683168316831683</v>
      </c>
      <c r="G24">
        <v>9877</v>
      </c>
    </row>
    <row r="25" spans="1:7">
      <c r="A25">
        <v>17</v>
      </c>
      <c r="B25" t="s">
        <v>489</v>
      </c>
      <c r="C25" t="s">
        <v>460</v>
      </c>
      <c r="D25">
        <v>6336</v>
      </c>
      <c r="E25">
        <v>56</v>
      </c>
      <c r="F25" s="63">
        <f t="shared" si="0"/>
        <v>113.14285714285714</v>
      </c>
    </row>
    <row r="26" spans="1:7">
      <c r="A26">
        <v>18</v>
      </c>
      <c r="B26" t="s">
        <v>490</v>
      </c>
      <c r="C26" t="s">
        <v>491</v>
      </c>
      <c r="D26">
        <v>5112</v>
      </c>
      <c r="E26">
        <v>59</v>
      </c>
      <c r="F26" s="63">
        <f t="shared" si="0"/>
        <v>86.644067796610173</v>
      </c>
    </row>
    <row r="27" spans="1:7">
      <c r="A27">
        <v>19</v>
      </c>
      <c r="B27" t="s">
        <v>492</v>
      </c>
      <c r="C27" t="s">
        <v>460</v>
      </c>
      <c r="D27">
        <v>4816</v>
      </c>
      <c r="E27">
        <v>66</v>
      </c>
      <c r="F27" s="63">
        <f t="shared" si="0"/>
        <v>72.969696969696969</v>
      </c>
    </row>
    <row r="28" spans="1:7">
      <c r="A28">
        <v>20</v>
      </c>
      <c r="B28" t="s">
        <v>493</v>
      </c>
      <c r="C28" t="s">
        <v>493</v>
      </c>
      <c r="D28">
        <v>4810</v>
      </c>
      <c r="E28">
        <v>61</v>
      </c>
      <c r="F28" s="63">
        <f t="shared" si="0"/>
        <v>78.852459016393439</v>
      </c>
    </row>
    <row r="29" spans="1:7">
      <c r="A29">
        <v>21</v>
      </c>
      <c r="B29" t="s">
        <v>494</v>
      </c>
      <c r="C29" t="s">
        <v>483</v>
      </c>
      <c r="D29">
        <v>4454</v>
      </c>
      <c r="E29">
        <v>63</v>
      </c>
      <c r="F29" s="63">
        <f t="shared" si="0"/>
        <v>70.698412698412696</v>
      </c>
    </row>
    <row r="30" spans="1:7">
      <c r="A30">
        <v>22</v>
      </c>
      <c r="B30" t="s">
        <v>495</v>
      </c>
      <c r="C30" t="s">
        <v>496</v>
      </c>
      <c r="D30">
        <v>4278</v>
      </c>
      <c r="E30">
        <v>96</v>
      </c>
      <c r="F30" s="63">
        <f t="shared" si="0"/>
        <v>44.5625</v>
      </c>
    </row>
    <row r="31" spans="1:7">
      <c r="A31">
        <v>23</v>
      </c>
      <c r="B31" t="s">
        <v>497</v>
      </c>
      <c r="C31" t="s">
        <v>498</v>
      </c>
      <c r="D31">
        <v>4019</v>
      </c>
      <c r="E31">
        <v>50</v>
      </c>
      <c r="F31" s="63">
        <f t="shared" si="0"/>
        <v>80.38</v>
      </c>
    </row>
    <row r="32" spans="1:7">
      <c r="A32">
        <v>24</v>
      </c>
      <c r="B32" t="s">
        <v>499</v>
      </c>
      <c r="C32" t="s">
        <v>500</v>
      </c>
      <c r="D32">
        <v>3788</v>
      </c>
      <c r="E32">
        <v>30</v>
      </c>
      <c r="F32" s="63">
        <f t="shared" si="0"/>
        <v>126.26666666666667</v>
      </c>
    </row>
    <row r="33" spans="1:6">
      <c r="A33">
        <v>25</v>
      </c>
      <c r="B33" t="s">
        <v>501</v>
      </c>
      <c r="C33" t="s">
        <v>502</v>
      </c>
      <c r="D33">
        <v>3399</v>
      </c>
      <c r="E33">
        <v>29</v>
      </c>
      <c r="F33" s="63">
        <f t="shared" si="0"/>
        <v>117.20689655172414</v>
      </c>
    </row>
    <row r="34" spans="1:6">
      <c r="A34">
        <v>26</v>
      </c>
      <c r="B34" t="s">
        <v>503</v>
      </c>
      <c r="C34" t="s">
        <v>504</v>
      </c>
      <c r="D34">
        <v>3155</v>
      </c>
      <c r="E34">
        <v>32</v>
      </c>
      <c r="F34" s="63">
        <f t="shared" si="0"/>
        <v>98.59375</v>
      </c>
    </row>
    <row r="35" spans="1:6">
      <c r="A35">
        <v>27</v>
      </c>
      <c r="B35" t="s">
        <v>505</v>
      </c>
      <c r="C35" t="s">
        <v>506</v>
      </c>
      <c r="D35">
        <v>2976</v>
      </c>
      <c r="E35">
        <v>34</v>
      </c>
      <c r="F35" s="63">
        <f t="shared" si="0"/>
        <v>87.529411764705884</v>
      </c>
    </row>
    <row r="36" spans="1:6">
      <c r="A36">
        <v>28</v>
      </c>
      <c r="B36" t="s">
        <v>507</v>
      </c>
      <c r="C36" t="s">
        <v>507</v>
      </c>
      <c r="D36">
        <v>2882</v>
      </c>
      <c r="E36">
        <v>19</v>
      </c>
      <c r="F36" s="63">
        <f t="shared" si="0"/>
        <v>151.68421052631578</v>
      </c>
    </row>
    <row r="37" spans="1:6">
      <c r="A37">
        <v>29</v>
      </c>
      <c r="B37" t="s">
        <v>508</v>
      </c>
      <c r="C37" t="s">
        <v>509</v>
      </c>
      <c r="D37">
        <v>2879</v>
      </c>
      <c r="E37">
        <v>33</v>
      </c>
      <c r="F37" s="63">
        <f t="shared" si="0"/>
        <v>87.242424242424249</v>
      </c>
    </row>
    <row r="38" spans="1:6">
      <c r="A38">
        <v>30</v>
      </c>
      <c r="B38" t="s">
        <v>510</v>
      </c>
      <c r="C38" t="s">
        <v>511</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加盟</vt: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2018-06-27T04:58:08Z</dcterms:modified>
</cp:coreProperties>
</file>