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activeTab="1"/>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 name="p1" sheetId="10" r:id="rId10"/>
    <sheet name="p2" sheetId="11" r:id="rId11"/>
    <sheet name="p3" sheetId="12" r:id="rId12"/>
    <sheet name="p4" sheetId="13" r:id="rId13"/>
  </sheets>
  <externalReferences>
    <externalReference r:id="rId14"/>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F31" i="8" l="1"/>
  <c r="E31" i="8"/>
  <c r="K59" i="13" l="1"/>
  <c r="K58" i="13"/>
  <c r="K57" i="13"/>
  <c r="K56" i="13"/>
  <c r="K55" i="13"/>
  <c r="K54" i="13"/>
  <c r="K51" i="13"/>
  <c r="K50" i="13"/>
  <c r="K49" i="13"/>
  <c r="K46" i="13"/>
  <c r="K45" i="13"/>
  <c r="K44" i="13"/>
  <c r="K43" i="13"/>
  <c r="K42" i="13"/>
  <c r="K41" i="13"/>
  <c r="K40" i="13"/>
  <c r="K37" i="13"/>
  <c r="K36" i="13"/>
  <c r="K35" i="13"/>
  <c r="K34" i="13"/>
  <c r="K28" i="13"/>
  <c r="K27" i="13"/>
  <c r="K25" i="13"/>
  <c r="K22" i="13"/>
  <c r="K21" i="13"/>
  <c r="K19" i="13"/>
  <c r="K16" i="13"/>
  <c r="K15" i="13"/>
  <c r="K9" i="13"/>
  <c r="K10" i="13"/>
  <c r="K11" i="13"/>
  <c r="K12" i="13"/>
  <c r="K8" i="13"/>
  <c r="L11" i="11"/>
  <c r="L12" i="11"/>
  <c r="L13" i="11"/>
  <c r="L14" i="11"/>
  <c r="L15" i="11"/>
  <c r="L16" i="11"/>
  <c r="L17" i="11"/>
  <c r="M18" i="11"/>
  <c r="M19" i="11"/>
  <c r="M20" i="11"/>
  <c r="M23" i="11"/>
  <c r="M24" i="11"/>
  <c r="M25" i="11"/>
  <c r="M26" i="11"/>
  <c r="M27" i="11"/>
  <c r="M28" i="11"/>
  <c r="M29" i="11"/>
  <c r="M32" i="11"/>
  <c r="M33" i="11"/>
  <c r="M34" i="11"/>
  <c r="M35" i="11"/>
  <c r="M36" i="11"/>
  <c r="M37" i="11"/>
  <c r="M38" i="11"/>
  <c r="M39" i="11"/>
  <c r="L41" i="11"/>
  <c r="L42" i="11"/>
  <c r="L43" i="11"/>
  <c r="M44" i="11"/>
  <c r="M45" i="11"/>
  <c r="M46" i="11"/>
  <c r="M47" i="11"/>
  <c r="M48" i="11"/>
  <c r="M49" i="11"/>
  <c r="M50" i="11"/>
  <c r="M51" i="11"/>
  <c r="M52" i="11"/>
  <c r="L56" i="11"/>
  <c r="L57" i="11"/>
  <c r="L58" i="11"/>
  <c r="L59" i="11"/>
  <c r="L10" i="11"/>
  <c r="F30" i="8"/>
  <c r="H20" i="8" l="1"/>
  <c r="H19" i="8"/>
  <c r="G30" i="8" l="1"/>
  <c r="E30" i="8" l="1"/>
  <c r="K5" i="7" l="1"/>
  <c r="K6" i="7"/>
  <c r="K7" i="7"/>
  <c r="K8" i="7"/>
  <c r="K9" i="7"/>
  <c r="K10" i="7"/>
  <c r="K11" i="7"/>
  <c r="K12" i="7"/>
  <c r="K13" i="7"/>
  <c r="K4" i="7"/>
  <c r="I12" i="7"/>
  <c r="I13" i="7"/>
  <c r="I10" i="7"/>
  <c r="I8" i="7"/>
  <c r="I6" i="7"/>
  <c r="I4" i="7"/>
  <c r="I7" i="7"/>
  <c r="L2" i="8" l="1"/>
  <c r="J16" i="8" l="1"/>
  <c r="J15" i="8"/>
  <c r="J14" i="8"/>
  <c r="J13" i="8"/>
  <c r="J12" i="8"/>
  <c r="J11" i="8"/>
  <c r="O7" i="8" l="1"/>
  <c r="P7" i="8" s="1"/>
  <c r="L7" i="8"/>
  <c r="O6" i="8"/>
  <c r="P6" i="8" s="1"/>
  <c r="L6" i="8"/>
  <c r="O5" i="8"/>
  <c r="P5" i="8" s="1"/>
  <c r="L5" i="8"/>
  <c r="O4" i="8"/>
  <c r="L4" i="8"/>
  <c r="O3" i="8"/>
  <c r="L3" i="8"/>
  <c r="O2" i="8"/>
  <c r="D30" i="8" l="1"/>
  <c r="B30" i="8" l="1"/>
  <c r="C30" i="8"/>
  <c r="D32" i="8" l="1"/>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B3" authorId="0">
      <text>
        <r>
          <rPr>
            <b/>
            <sz val="9"/>
            <color indexed="81"/>
            <rFont val="Tahoma"/>
            <family val="2"/>
          </rPr>
          <t>11/11 朱小姐
11/11 1號先生
11/11 房東老鄉
11/12 1號太太
11/15 微商未領已回老家</t>
        </r>
      </text>
    </comment>
    <comment ref="I4" authorId="0">
      <text>
        <r>
          <rPr>
            <b/>
            <sz val="9"/>
            <color indexed="81"/>
            <rFont val="Tahoma"/>
            <family val="2"/>
          </rPr>
          <t>20171213
廣2-&gt;廣4</t>
        </r>
      </text>
    </comment>
    <comment ref="D17" authorId="0">
      <text>
        <r>
          <rPr>
            <b/>
            <sz val="9"/>
            <color indexed="81"/>
            <rFont val="Tahoma"/>
            <family val="2"/>
          </rPr>
          <t>樹田1-16</t>
        </r>
      </text>
    </comment>
    <comment ref="D18" authorId="0">
      <text>
        <r>
          <rPr>
            <b/>
            <sz val="9"/>
            <color indexed="81"/>
            <rFont val="Tahoma"/>
            <family val="2"/>
          </rPr>
          <t>樹田17-53</t>
        </r>
      </text>
    </comment>
    <comment ref="D19" authorId="0">
      <text>
        <r>
          <rPr>
            <b/>
            <sz val="9"/>
            <color indexed="81"/>
            <rFont val="Tahoma"/>
            <family val="2"/>
          </rPr>
          <t>樹田54-60</t>
        </r>
      </text>
    </comment>
    <comment ref="D20" authorId="0">
      <text>
        <r>
          <rPr>
            <b/>
            <sz val="9"/>
            <color indexed="81"/>
            <rFont val="Tahoma"/>
            <family val="2"/>
          </rPr>
          <t>樹田61-63</t>
        </r>
      </text>
    </comment>
    <comment ref="E20" authorId="0">
      <text>
        <r>
          <rPr>
            <b/>
            <sz val="9"/>
            <color indexed="81"/>
            <rFont val="Tahoma"/>
            <family val="2"/>
          </rPr>
          <t>樹田4-1
樹田35-1</t>
        </r>
      </text>
    </comment>
    <comment ref="E21" authorId="0">
      <text>
        <r>
          <rPr>
            <b/>
            <sz val="9"/>
            <color indexed="81"/>
            <rFont val="Tahoma"/>
            <family val="2"/>
          </rPr>
          <t>樹田38-1
樹田4-2</t>
        </r>
      </text>
    </comment>
    <comment ref="E22" authorId="0">
      <text>
        <r>
          <rPr>
            <b/>
            <sz val="9"/>
            <color indexed="81"/>
            <rFont val="Tahoma"/>
            <family val="2"/>
          </rPr>
          <t>樹田5-1
樹田54-1
樹田30-1
樹田34-1
樹田46-1</t>
        </r>
      </text>
    </comment>
    <comment ref="E23" authorId="0">
      <text>
        <r>
          <rPr>
            <b/>
            <sz val="9"/>
            <color indexed="81"/>
            <rFont val="Tahoma"/>
            <family val="2"/>
          </rPr>
          <t>樹田62-1
樹田26-1</t>
        </r>
      </text>
    </comment>
    <comment ref="G23" authorId="0">
      <text>
        <r>
          <rPr>
            <b/>
            <sz val="9"/>
            <color indexed="81"/>
            <rFont val="Tahoma"/>
            <family val="2"/>
          </rPr>
          <t>樹田4(2次)
樹田34(1次)
樹田5(1次)</t>
        </r>
      </text>
    </comment>
    <comment ref="E24" authorId="0">
      <text>
        <r>
          <rPr>
            <b/>
            <sz val="9"/>
            <color indexed="81"/>
            <rFont val="Tahoma"/>
            <family val="2"/>
          </rPr>
          <t>樹田34-2(5元包)</t>
        </r>
        <r>
          <rPr>
            <sz val="9"/>
            <color indexed="81"/>
            <rFont val="Tahoma"/>
            <family val="2"/>
          </rPr>
          <t xml:space="preserve">
</t>
        </r>
      </text>
    </comment>
    <comment ref="E25" authorId="0">
      <text>
        <r>
          <rPr>
            <b/>
            <sz val="9"/>
            <color indexed="81"/>
            <rFont val="Tahoma"/>
            <family val="2"/>
          </rPr>
          <t>樹田4-3(5元包)
樹田35-2(5元包)
樹田30-2(5元包)
樹田22-1(5元包)
樹田19-1(5元包)</t>
        </r>
      </text>
    </comment>
    <comment ref="G25" authorId="0">
      <text>
        <r>
          <rPr>
            <b/>
            <sz val="9"/>
            <color indexed="81"/>
            <rFont val="Tahoma"/>
            <family val="2"/>
          </rPr>
          <t>樹田35(2次)
樹田30(2次)
樹田22(1次)
樹田19(1次)</t>
        </r>
      </text>
    </comment>
    <comment ref="E26" authorId="0">
      <text>
        <r>
          <rPr>
            <b/>
            <sz val="9"/>
            <color indexed="81"/>
            <rFont val="Tahoma"/>
            <family val="2"/>
          </rPr>
          <t>樹田62-2(5元包)
樹田54-2
樹田5-2(5元包)
樹田61-1(5元包)</t>
        </r>
      </text>
    </comment>
    <comment ref="G26" authorId="0">
      <text>
        <r>
          <rPr>
            <b/>
            <sz val="9"/>
            <color indexed="81"/>
            <rFont val="Tahoma"/>
            <family val="2"/>
          </rPr>
          <t>樹田62(2次)
樹田61(1次)</t>
        </r>
      </text>
    </comment>
    <comment ref="D27" authorId="0">
      <text>
        <r>
          <rPr>
            <b/>
            <sz val="9"/>
            <color indexed="81"/>
            <rFont val="Tahoma"/>
            <family val="2"/>
          </rPr>
          <t>樹田64</t>
        </r>
      </text>
    </comment>
    <comment ref="E27" authorId="0">
      <text>
        <r>
          <rPr>
            <b/>
            <sz val="9"/>
            <color indexed="81"/>
            <rFont val="Tahoma"/>
            <family val="2"/>
          </rPr>
          <t>樹田34-3(5元包)
樹田4-4(5元包)
樹田59-1</t>
        </r>
      </text>
    </comment>
    <comment ref="G27" authorId="0">
      <text>
        <r>
          <rPr>
            <b/>
            <sz val="9"/>
            <color indexed="81"/>
            <rFont val="Tahoma"/>
            <family val="2"/>
          </rPr>
          <t>樹田64(0次)</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<sst xmlns="http://schemas.openxmlformats.org/spreadsheetml/2006/main" count="1050" uniqueCount="562">
  <si>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</si>
  <si>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</si>
  <si>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</si>
  <si>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</si>
  <si>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</si>
  <si>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</si>
  <si>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</si>
  <si>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</si>
  <si>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</si>
  <si>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</si>
  <si>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</si>
  <si>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</si>
  <si>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</si>
  <si>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</si>
  <si>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</si>
  <si>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</si>
  <si>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</si>
  <si>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</si>
  <si>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</si>
  <si>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</si>
  <si>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</si>
  <si>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</si>
  <si>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</si>
  <si>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</si>
  <si>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</si>
  <si>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</si>
  <si>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</si>
  <si>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</si>
  <si>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</si>
  <si>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</si>
  <si>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</si>
  <si>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</si>
  <si>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</si>
  <si>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</si>
  <si>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</si>
  <si>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</si>
  <si>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</si>
  <si>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</si>
  <si>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</si>
  <si>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</si>
  <si>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</si>
  <si>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</si>
  <si>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</si>
  <si>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</si>
  <si>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</si>
  <si>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</si>
  <si>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</si>
  <si>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</si>
  <si>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</si>
  <si>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</si>
  <si>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</si>
  <si>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</si>
  <si>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</si>
  <si>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</si>
  <si>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</si>
  <si>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</si>
  <si>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</si>
  <si>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</si>
  <si>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</si>
  <si>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</si>
  <si>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</si>
  <si>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</si>
  <si>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</si>
  <si>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</si>
  <si>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</si>
  <si>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</si>
  <si>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</si>
  <si>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</si>
  <si>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</si>
  <si>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</si>
  <si>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</si>
  <si>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</si>
  <si>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</si>
  <si>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</si>
  <si>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</si>
  <si>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</si>
  <si>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</si>
  <si>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</si>
  <si>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</si>
  <si>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</si>
  <si>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</si>
  <si>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</si>
  <si>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</si>
  <si>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</si>
  <si>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</si>
  <si>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</si>
  <si>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</si>
  <si>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</si>
  <si>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</si>
  <si>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</si>
  <si>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</si>
  <si>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</si>
  <si>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</si>
  <si>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</si>
  <si>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</si>
  <si>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</si>
  <si>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</si>
  <si>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</si>
  <si>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</si>
  <si>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</si>
  <si>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</si>
  <si>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</si>
  <si>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</si>
  <si>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</si>
  <si>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</si>
  <si>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</si>
  <si>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</si>
  <si>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</si>
  <si>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</si>
  <si>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</si>
  <si>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</si>
  <si>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</si>
  <si>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</si>
  <si>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</si>
  <si>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</si>
  <si>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</si>
  <si>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</si>
  <si>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</si>
  <si>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</si>
  <si>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</si>
  <si>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</si>
  <si>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</si>
  <si>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</si>
  <si>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</si>
  <si>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</si>
  <si>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</si>
  <si>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</si>
  <si>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</si>
  <si>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</si>
  <si>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</si>
  <si>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</si>
  <si>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</si>
  <si>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</si>
  <si>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</si>
  <si>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</si>
  <si>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</si>
  <si>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</si>
  <si>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</si>
  <si>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</si>
  <si>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</si>
  <si>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</si>
  <si>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</si>
  <si>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</si>
  <si>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</si>
  <si>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</si>
  <si>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</si>
  <si>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</si>
  <si>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</si>
  <si>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</si>
  <si>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</si>
  <si>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</si>
  <si>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</si>
  <si>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</si>
  <si>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</si>
  <si>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</si>
  <si>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</si>
  <si>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</si>
  <si>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</si>
  <si>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</si>
  <si>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</si>
  <si>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</si>
  <si>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</si>
  <si>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</si>
  <si>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</si>
  <si>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</si>
  <si>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</si>
  <si>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</si>
  <si>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</si>
  <si>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</si>
  <si>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</si>
  <si>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</si>
  <si>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</si>
  <si>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</si>
  <si>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</si>
  <si>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</si>
  <si>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</si>
  <si>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</si>
  <si>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</si>
  <si>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</si>
  <si>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</si>
  <si>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</si>
  <si>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</si>
  <si>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</si>
  <si>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</si>
  <si>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</si>
  <si>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</si>
  <si>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</si>
  <si>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</si>
  <si>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</si>
  <si>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</si>
  <si>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</si>
  <si>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</si>
  <si>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</si>
  <si>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</si>
  <si>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</si>
  <si>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</si>
  <si>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</si>
  <si>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</si>
  <si>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</si>
  <si>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</si>
  <si>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</si>
  <si>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</si>
  <si>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</si>
  <si>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</si>
  <si>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</si>
  <si>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</si>
  <si>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</si>
  <si>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</si>
  <si>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</si>
  <si>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</si>
  <si>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</si>
  <si>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</si>
  <si>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</si>
  <si>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</si>
  <si>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</si>
  <si>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</si>
  <si>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</si>
  <si>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</si>
  <si>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</si>
  <si>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</si>
  <si>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</si>
  <si>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</si>
  <si>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</si>
  <si>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</si>
  <si>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</si>
  <si>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</si>
  <si>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</si>
  <si>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</si>
  <si>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</si>
  <si>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</si>
  <si>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</si>
  <si>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</si>
  <si>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</si>
  <si>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</si>
  <si>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</si>
  <si>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</si>
  <si>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</si>
  <si>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</si>
  <si>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</si>
  <si>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</si>
  <si>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</si>
  <si>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</si>
  <si>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</si>
  <si>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</si>
  <si>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</si>
  <si>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</si>
  <si>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</si>
  <si>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</si>
  <si>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</si>
  <si>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</si>
  <si>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</si>
  <si>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</si>
  <si>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</si>
  <si>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</si>
  <si>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</si>
  <si>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</si>
  <si>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</si>
  <si>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</si>
  <si>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</si>
  <si>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</si>
  <si>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</si>
  <si>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</si>
  <si>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</si>
  <si>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</si>
  <si>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</si>
  <si>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</si>
  <si>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</si>
  <si>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</si>
  <si>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</si>
  <si>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</si>
  <si>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</si>
  <si>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</si>
  <si>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</si>
  <si>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</si>
  <si>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</si>
  <si>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</si>
  <si>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</si>
  <si>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</si>
  <si>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</si>
  <si>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</si>
  <si>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</si>
  <si>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</si>
  <si>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</si>
  <si>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</si>
  <si>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</si>
  <si>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</si>
  <si>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</si>
  <si>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</si>
  <si>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</si>
  <si>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</si>
  <si>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</si>
  <si>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</si>
  <si>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</si>
  <si>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</si>
  <si>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</si>
  <si>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</si>
  <si>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</si>
  <si>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</si>
  <si>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</si>
  <si>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</si>
  <si>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</si>
  <si>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</si>
  <si>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</si>
  <si>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</si>
  <si>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</si>
  <si>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</si>
  <si>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</si>
  <si>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</si>
  <si>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</si>
  <si>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</si>
  <si>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</si>
  <si>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</si>
  <si>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</si>
  <si>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</si>
  <si>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</si>
  <si>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</si>
  <si>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</si>
  <si>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</si>
  <si>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</si>
  <si>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</si>
  <si>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</si>
  <si>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</si>
  <si>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</si>
  <si>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</si>
  <si>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</si>
  <si>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</si>
  <si>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</si>
  <si>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</si>
  <si>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</si>
  <si>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</si>
  <si>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</si>
  <si>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</si>
  <si>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</si>
  <si>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</si>
  <si>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</si>
  <si>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</si>
  <si>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</si>
  <si>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</si>
  <si>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</si>
  <si>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</si>
  <si>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</si>
  <si>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</si>
  <si>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</si>
  <si>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</si>
  <si>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</si>
  <si>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</si>
  <si>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</si>
  <si>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</si>
  <si>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</si>
  <si>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</si>
  <si>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</si>
  <si>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</si>
  <si>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</si>
  <si>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</si>
  <si>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</si>
  <si>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</si>
  <si>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</si>
  <si>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</si>
  <si>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</si>
  <si>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</si>
  <si>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</si>
  <si>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</si>
  <si>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</si>
  <si>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</si>
  <si>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</si>
  <si>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烏沙1號</t>
  </si>
  <si>
    <t>廈崗2號</t>
  </si>
  <si>
    <t>二維碼</t>
  </si>
  <si>
    <t>廣告編號</t>
  </si>
  <si>
    <t>機器編號</t>
  </si>
  <si>
    <t>樹田3號</t>
  </si>
  <si>
    <t>高60*厚16*寬39.5CM</t>
  </si>
  <si>
    <t>9971131759413</t>
  </si>
  <si>
    <t>9971131760004</t>
  </si>
  <si>
    <t>9971131760005</t>
  </si>
  <si>
    <t>升</t>
  </si>
  <si>
    <t>折扣</t>
  </si>
  <si>
    <t>每大桶</t>
  </si>
  <si>
    <t>進水流量計不動+沒TDS針+90G太小</t>
  </si>
  <si>
    <t>待裝機</t>
  </si>
  <si>
    <t>機3待改</t>
  </si>
  <si>
    <t>D1待改</t>
  </si>
  <si>
    <t>待進貨</t>
  </si>
  <si>
    <t>已下單</t>
  </si>
  <si>
    <t>外水箱</t>
  </si>
  <si>
    <t>盒中袋+浮球盒+4分閥</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</si>
  <si>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</si>
  <si>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</si>
  <si>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</si>
  <si>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</si>
  <si>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</si>
  <si>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</si>
  <si>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</si>
  <si>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</si>
  <si>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</si>
  <si>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</si>
  <si>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</si>
  <si>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</si>
  <si>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</si>
  <si>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</si>
  <si>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</si>
  <si>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</si>
  <si>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</si>
  <si>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</si>
  <si>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</si>
  <si>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</si>
  <si>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</si>
  <si>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</si>
  <si>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</si>
  <si>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</si>
  <si>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</si>
  <si>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開機帶TDS</t>
  </si>
  <si>
    <t>杯,桶,閥,流量計,TDS針,寶塔,水管,墊圈,接頭,RO膜,D1</t>
  </si>
  <si>
    <t>杯,桶,閥,流量計,TDS針,寶塔,水管,墊圈,接頭</t>
  </si>
  <si>
    <t>待解決</t>
  </si>
  <si>
    <t>bb中斷,新流量卡,外水箱機種</t>
  </si>
  <si>
    <t>5元包</t>
  </si>
  <si>
    <t>机器尺寸： 高60*厚16*寬39.5CM</t>
  </si>
  <si>
    <t>5L:58*52*50（200个装箱）  10L:58*52*50（150个装箱）</t>
  </si>
  <si>
    <t>3號回頭</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</si>
  <si>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</si>
  <si>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</si>
  <si>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</si>
  <si>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</si>
  <si>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</si>
  <si>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</si>
  <si>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</si>
  <si>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</si>
  <si>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</si>
  <si>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</si>
  <si>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</si>
  <si>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</si>
  <si>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</si>
  <si>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</si>
  <si>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</si>
  <si>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</si>
  <si>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</si>
  <si>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去重</t>
  </si>
  <si>
    <t>Ordinary income/expense</t>
  </si>
  <si>
    <t>Income</t>
  </si>
  <si>
    <t>Merchandise sales</t>
  </si>
  <si>
    <t>Merchanise sales- merchant</t>
  </si>
  <si>
    <t>Total merchandise sales</t>
  </si>
  <si>
    <t>Total income</t>
  </si>
  <si>
    <t>Cost of goods sold</t>
  </si>
  <si>
    <t>Beginning inventory</t>
  </si>
  <si>
    <t>Freight in</t>
  </si>
  <si>
    <t>Purchase</t>
  </si>
  <si>
    <t>Gross profit</t>
  </si>
  <si>
    <t>Expense</t>
  </si>
  <si>
    <t>Accounting fee</t>
  </si>
  <si>
    <t>Automobile expense</t>
  </si>
  <si>
    <t>Bank service charges</t>
  </si>
  <si>
    <t>Business licenses and permits</t>
  </si>
  <si>
    <t>Depreciation expense</t>
  </si>
  <si>
    <t>Freight out</t>
  </si>
  <si>
    <t>Interest expense</t>
  </si>
  <si>
    <t>Merchant account fee</t>
  </si>
  <si>
    <t>Merchant account fee- merchant</t>
  </si>
  <si>
    <t>Merchant account fees-paypal</t>
  </si>
  <si>
    <t>Total merchant account fee</t>
  </si>
  <si>
    <t>Office supplies</t>
  </si>
  <si>
    <t>Rent for stora</t>
  </si>
  <si>
    <t>Salaries &amp; wages</t>
  </si>
  <si>
    <t>Total expense</t>
  </si>
  <si>
    <t>Net ordinary income</t>
  </si>
  <si>
    <t>Other income/expense</t>
  </si>
  <si>
    <t>Other income</t>
  </si>
  <si>
    <t>Interest income</t>
  </si>
  <si>
    <t>Total other income</t>
  </si>
  <si>
    <t>Net other income</t>
  </si>
  <si>
    <t>Net income</t>
  </si>
  <si>
    <t>January through december 2015</t>
  </si>
  <si>
    <t>Meals and entertainment</t>
  </si>
  <si>
    <t>Rent for storage</t>
  </si>
  <si>
    <t>Salaries&amp; wages</t>
  </si>
  <si>
    <t>Other income/exponso</t>
  </si>
  <si>
    <t>ASSETS</t>
  </si>
  <si>
    <t>Current assets</t>
  </si>
  <si>
    <t>Checkingsavings</t>
  </si>
  <si>
    <t>Chase checking-1446</t>
  </si>
  <si>
    <t>Paypal</t>
  </si>
  <si>
    <t>Total checkingsavings</t>
  </si>
  <si>
    <t>Accounts receivable</t>
  </si>
  <si>
    <t>Total accounts receivable</t>
  </si>
  <si>
    <t>Other current assets</t>
  </si>
  <si>
    <t>Inventory asset</t>
  </si>
  <si>
    <t>Prepayment</t>
  </si>
  <si>
    <t>Total other current assets</t>
  </si>
  <si>
    <t>Total current assets</t>
  </si>
  <si>
    <t>Fixed assets</t>
  </si>
  <si>
    <t>Accumulated depreciation</t>
  </si>
  <si>
    <t>Computers &amp; peripherals</t>
  </si>
  <si>
    <t>Total fixed assets</t>
  </si>
  <si>
    <t>TOTAL ASSETS</t>
  </si>
  <si>
    <t>Liabilities</t>
  </si>
  <si>
    <t>Current liabilities</t>
  </si>
  <si>
    <t>Credit cards</t>
  </si>
  <si>
    <t>Wells fargo credit-475</t>
  </si>
  <si>
    <t>Total credit cards</t>
  </si>
  <si>
    <t>Other current liabilities</t>
  </si>
  <si>
    <t>Accrued salareis &amp; wages</t>
  </si>
  <si>
    <t>Interest expense payable</t>
  </si>
  <si>
    <t>Sales tax payable</t>
  </si>
  <si>
    <t>Total other current liabilities</t>
  </si>
  <si>
    <t>Total current liabilities</t>
  </si>
  <si>
    <t>Total liabilit</t>
  </si>
  <si>
    <t>Capital stock</t>
  </si>
  <si>
    <t>Retained earnings</t>
  </si>
  <si>
    <t>Shareholder distributions</t>
  </si>
  <si>
    <t>TOTAL LIABILITIES &amp; EQUITY</t>
  </si>
  <si>
    <t>As of december 31. 2015</t>
  </si>
  <si>
    <t>Wells fargo checking-5555</t>
  </si>
  <si>
    <t>Wells fargo saving-0515</t>
  </si>
  <si>
    <t>Chase credit card-6353. 9736</t>
  </si>
  <si>
    <t>Wells fargo credit-4747</t>
  </si>
  <si>
    <t>Wells fargo credit-4754</t>
  </si>
  <si>
    <t>Long term liabilities</t>
  </si>
  <si>
    <t>Loan from shareholders</t>
  </si>
  <si>
    <t>Total long term liabilities</t>
  </si>
  <si>
    <t>Total liabilities</t>
  </si>
  <si>
    <t>Equity</t>
  </si>
  <si>
    <t>Total equity</t>
  </si>
  <si>
    <t>TOTAL LIABILITIES &amp;EQUITY</t>
  </si>
  <si>
    <t>Merchandise sals - Amazon</t>
  </si>
  <si>
    <t>Merchanise sales - Merchant</t>
  </si>
  <si>
    <t>Mechanise sales - Paypal</t>
  </si>
  <si>
    <t>Sales return &amp; allowance - Amaz</t>
  </si>
  <si>
    <t>Sales return &amp; allowance - Merc</t>
  </si>
  <si>
    <t>Sales return &amp; allowance - Payp</t>
  </si>
  <si>
    <t>Merchandise sales - Other</t>
  </si>
  <si>
    <t>Other income - cash back</t>
  </si>
  <si>
    <t>Ending inventory</t>
  </si>
  <si>
    <t>Total COGS</t>
  </si>
  <si>
    <t>Tax - payroll</t>
  </si>
  <si>
    <t>Tax - sales</t>
  </si>
  <si>
    <t>Tax - state income tax</t>
  </si>
  <si>
    <t>Jan-Dec14</t>
  </si>
  <si>
    <t>$ change</t>
  </si>
  <si>
    <t>Mechanise sales - Google</t>
  </si>
  <si>
    <t>Merchandise sales - other</t>
  </si>
  <si>
    <t>Fulfilled selling fees - Amazon</t>
  </si>
  <si>
    <t>Merchant account fee - Amazon</t>
  </si>
  <si>
    <t>Merchant account fee - Merchant</t>
  </si>
  <si>
    <t>Merchant account fees - Paypal</t>
  </si>
  <si>
    <t>Tax - Sales</t>
  </si>
  <si>
    <t>Total equty</t>
  </si>
  <si>
    <t>Checking/savings</t>
  </si>
  <si>
    <t>Liabilities &amp; equity</t>
  </si>
  <si>
    <t>Federal/FICA w/h payable</t>
  </si>
  <si>
    <t>Jan-Nov 17</t>
  </si>
  <si>
    <t>Jan-Dec 17</t>
  </si>
  <si>
    <t>State/SUTA w/h payable</t>
  </si>
  <si>
    <t>Aug 31,16</t>
  </si>
  <si>
    <t>$ Change</t>
  </si>
  <si>
    <t>0.00</t>
  </si>
  <si>
    <t>Dec 31, 16</t>
  </si>
  <si>
    <t>Dec 31, 17</t>
  </si>
  <si>
    <t>DM AQUA INC</t>
  </si>
  <si>
    <t>Profit &amp; Loss</t>
  </si>
  <si>
    <t>Balance Sheet</t>
  </si>
  <si>
    <t>烏沙2市場.上沙.石排,鳳崗,犬眠嶺,惠州,商品城,蔡住家特產店,常平叔餐廳,藥房介紹</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</si>
</sst>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0.00_ ;_ &quot;¥&quot;* \-#,##0.00_ ;_ &quot;¥&quot;* &quot;-&quot;??_ ;_ @_ "/>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s>
  <fonts count="30">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sz val="12"/>
      <name val="Arial"/>
      <family val="2"/>
    </font>
    <font>
      <sz val="16"/>
      <name val="Arial Black"/>
      <family val="2"/>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83">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alignment horizontal="left"/>
    </xf>
    <xf numFmtId="0" fontId="0" fillId="0" borderId="0" xfId="0" applyAlignment="1"/>
    <xf numFmtId="0" fontId="28" fillId="0" borderId="0" xfId="0" applyFont="1"/>
    <xf numFmtId="43" fontId="28" fillId="0" borderId="0" xfId="1" applyFont="1" applyAlignment="1"/>
    <xf numFmtId="0" fontId="28" fillId="0" borderId="11" xfId="0" applyFont="1" applyBorder="1" applyAlignment="1">
      <alignment horizontal="center"/>
    </xf>
    <xf numFmtId="0" fontId="28" fillId="0" borderId="0" xfId="0" applyFont="1" applyAlignment="1"/>
    <xf numFmtId="43" fontId="28" fillId="0" borderId="11" xfId="1" applyFont="1" applyBorder="1" applyAlignment="1"/>
    <xf numFmtId="2" fontId="28" fillId="0" borderId="11" xfId="1" applyNumberFormat="1" applyFont="1" applyBorder="1" applyAlignment="1"/>
    <xf numFmtId="43" fontId="28" fillId="0" borderId="13" xfId="1" applyFont="1" applyBorder="1" applyAlignment="1"/>
    <xf numFmtId="2" fontId="28" fillId="0" borderId="0" xfId="1" applyNumberFormat="1" applyFont="1" applyBorder="1" applyAlignment="1"/>
    <xf numFmtId="43" fontId="28" fillId="0" borderId="10" xfId="1" applyFont="1" applyBorder="1" applyAlignment="1"/>
    <xf numFmtId="43" fontId="28" fillId="0" borderId="0" xfId="1" applyFont="1"/>
    <xf numFmtId="43" fontId="28" fillId="0" borderId="11" xfId="1" applyFont="1" applyBorder="1"/>
    <xf numFmtId="0" fontId="28" fillId="0" borderId="11" xfId="0" applyFont="1" applyBorder="1"/>
    <xf numFmtId="2" fontId="28" fillId="0" borderId="0" xfId="1" applyNumberFormat="1" applyFont="1"/>
    <xf numFmtId="43" fontId="28" fillId="0" borderId="13" xfId="1" applyFont="1" applyBorder="1"/>
    <xf numFmtId="2" fontId="28" fillId="0" borderId="11" xfId="1" applyNumberFormat="1" applyFont="1" applyBorder="1"/>
    <xf numFmtId="43" fontId="28" fillId="0" borderId="12" xfId="1" applyFont="1" applyBorder="1"/>
    <xf numFmtId="43" fontId="28" fillId="0" borderId="11" xfId="1" applyFont="1" applyBorder="1" applyAlignment="1">
      <alignment horizontal="center"/>
    </xf>
    <xf numFmtId="43" fontId="28" fillId="0" borderId="0" xfId="1" applyFont="1" applyBorder="1"/>
    <xf numFmtId="3" fontId="28" fillId="0" borderId="0" xfId="0" applyNumberFormat="1" applyFont="1"/>
    <xf numFmtId="44" fontId="28" fillId="0" borderId="0" xfId="1" quotePrefix="1" applyNumberFormat="1" applyFont="1" applyBorder="1" applyAlignment="1">
      <alignment horizontal="right"/>
    </xf>
    <xf numFmtId="44" fontId="28" fillId="0" borderId="11" xfId="1" quotePrefix="1" applyNumberFormat="1" applyFont="1" applyBorder="1" applyAlignment="1">
      <alignment horizontal="right"/>
    </xf>
    <xf numFmtId="4" fontId="28" fillId="0" borderId="0" xfId="0" applyNumberFormat="1" applyFont="1"/>
    <xf numFmtId="43" fontId="28" fillId="0" borderId="10" xfId="1" applyFont="1" applyBorder="1"/>
    <xf numFmtId="168" fontId="0" fillId="0" borderId="0" xfId="2" applyNumberFormat="1" applyFont="1"/>
    <xf numFmtId="0" fontId="28" fillId="0" borderId="0" xfId="0" applyFont="1" applyAlignment="1">
      <alignment horizontal="center"/>
    </xf>
    <xf numFmtId="0" fontId="29" fillId="0" borderId="0" xfId="0" applyFon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1"/>
  <sheetViews>
    <sheetView workbookViewId="0">
      <pane ySplit="1" topLeftCell="A11" activePane="bottomLeft" state="frozen"/>
      <selection pane="bottomLeft" activeCell="A27" sqref="A27:A28"/>
    </sheetView>
  </sheetViews>
  <sheetFormatPr defaultRowHeight="14.25"/>
  <cols>
    <col min="1" max="1" width="9.625" bestFit="1" customWidth="1"/>
    <col min="2" max="2" width="9.625" style="5" bestFit="1" customWidth="1"/>
    <col min="3" max="3" width="9" style="5"/>
    <col min="4" max="4" width="9.625" bestFit="1" customWidth="1"/>
    <col min="5" max="6" width="9.25" customWidth="1"/>
    <col min="7" max="7" width="10.375" customWidth="1"/>
    <col min="8" max="10" width="9" style="5"/>
    <col min="13" max="13" width="11.875" bestFit="1" customWidth="1"/>
    <col min="17" max="17" width="16.875" customWidth="1"/>
  </cols>
  <sheetData>
    <row r="1" spans="1:16">
      <c r="B1" s="5" t="s">
        <v>365</v>
      </c>
      <c r="C1" s="5" t="s">
        <v>366</v>
      </c>
      <c r="D1" s="5" t="s">
        <v>370</v>
      </c>
      <c r="E1" s="5" t="s">
        <v>419</v>
      </c>
      <c r="F1" s="5" t="s">
        <v>437</v>
      </c>
      <c r="G1" s="5" t="s">
        <v>416</v>
      </c>
      <c r="H1" s="5" t="s">
        <v>367</v>
      </c>
      <c r="I1" s="5" t="s">
        <v>368</v>
      </c>
      <c r="J1" s="5" t="s">
        <v>369</v>
      </c>
      <c r="L1" s="5" t="s">
        <v>376</v>
      </c>
      <c r="M1" s="5" t="s">
        <v>1</v>
      </c>
      <c r="N1" s="5" t="s">
        <v>375</v>
      </c>
      <c r="O1" s="5" t="s">
        <v>3</v>
      </c>
      <c r="P1" s="5" t="s">
        <v>377</v>
      </c>
    </row>
    <row r="2" spans="1:16">
      <c r="A2" s="5" t="s">
        <v>364</v>
      </c>
      <c r="B2" s="43">
        <v>43050</v>
      </c>
      <c r="C2" s="43">
        <v>43070</v>
      </c>
      <c r="D2" s="43">
        <v>43083</v>
      </c>
      <c r="E2" s="43"/>
      <c r="F2" s="43"/>
      <c r="G2" s="43">
        <v>43089</v>
      </c>
      <c r="H2" s="5">
        <v>1</v>
      </c>
      <c r="J2" s="5">
        <v>1</v>
      </c>
      <c r="L2">
        <f>M2/M$2</f>
        <v>1</v>
      </c>
      <c r="M2">
        <v>0.4</v>
      </c>
      <c r="N2">
        <v>1</v>
      </c>
      <c r="O2">
        <f>M2*N2</f>
        <v>0.4</v>
      </c>
    </row>
    <row r="3" spans="1:16">
      <c r="A3" s="43">
        <v>43069</v>
      </c>
      <c r="B3" s="45">
        <v>5</v>
      </c>
      <c r="H3" s="46">
        <v>3</v>
      </c>
      <c r="I3" s="46">
        <v>2</v>
      </c>
      <c r="J3" s="46"/>
      <c r="L3">
        <f>M3/M$2</f>
        <v>0.74999999999999989</v>
      </c>
      <c r="M3">
        <v>0.3</v>
      </c>
      <c r="N3">
        <v>3</v>
      </c>
      <c r="O3">
        <f t="shared" ref="O3:O7" si="0">M3*N3</f>
        <v>0.89999999999999991</v>
      </c>
    </row>
    <row r="4" spans="1:16">
      <c r="A4" s="43">
        <v>43070</v>
      </c>
      <c r="C4" s="45"/>
      <c r="H4" s="5">
        <v>3</v>
      </c>
      <c r="I4" s="5">
        <v>4</v>
      </c>
      <c r="L4">
        <f>M4/M$2</f>
        <v>0.65</v>
      </c>
      <c r="M4">
        <v>0.26</v>
      </c>
      <c r="N4">
        <v>5</v>
      </c>
      <c r="O4">
        <f t="shared" si="0"/>
        <v>1.3</v>
      </c>
    </row>
    <row r="5" spans="1:16">
      <c r="A5" s="43">
        <v>43071</v>
      </c>
      <c r="H5" s="5">
        <v>4</v>
      </c>
      <c r="J5" s="5">
        <v>2</v>
      </c>
      <c r="L5">
        <f t="shared" ref="L5:L7" si="1">M5/M$2</f>
        <v>0.57499999999999996</v>
      </c>
      <c r="M5">
        <v>0.23</v>
      </c>
      <c r="N5">
        <v>50</v>
      </c>
      <c r="O5">
        <f t="shared" si="0"/>
        <v>11.5</v>
      </c>
      <c r="P5" s="50">
        <f>O5/3</f>
        <v>3.8333333333333335</v>
      </c>
    </row>
    <row r="6" spans="1:16">
      <c r="A6" s="43">
        <v>43072</v>
      </c>
      <c r="B6" s="5">
        <v>1</v>
      </c>
      <c r="H6" s="5">
        <v>5</v>
      </c>
      <c r="I6" s="5">
        <v>3</v>
      </c>
      <c r="L6">
        <f t="shared" si="1"/>
        <v>0.52499999999999991</v>
      </c>
      <c r="M6">
        <v>0.21</v>
      </c>
      <c r="N6">
        <v>100</v>
      </c>
      <c r="O6">
        <f t="shared" si="0"/>
        <v>21</v>
      </c>
      <c r="P6" s="50">
        <f>O6/6</f>
        <v>3.5</v>
      </c>
    </row>
    <row r="7" spans="1:16">
      <c r="A7" s="43">
        <v>43073</v>
      </c>
      <c r="H7" s="5">
        <v>6</v>
      </c>
      <c r="J7" s="5">
        <v>3</v>
      </c>
      <c r="L7">
        <f t="shared" si="1"/>
        <v>0.47499999999999998</v>
      </c>
      <c r="M7">
        <v>0.19</v>
      </c>
      <c r="N7">
        <v>200</v>
      </c>
      <c r="O7">
        <f t="shared" si="0"/>
        <v>38</v>
      </c>
      <c r="P7" s="50">
        <f>O7/11</f>
        <v>3.4545454545454546</v>
      </c>
    </row>
    <row r="8" spans="1:16">
      <c r="A8" s="43">
        <v>43074</v>
      </c>
      <c r="H8" s="5">
        <v>7</v>
      </c>
      <c r="J8" s="5">
        <v>4</v>
      </c>
    </row>
    <row r="9" spans="1:16">
      <c r="A9" s="43">
        <v>43075</v>
      </c>
      <c r="C9" s="5">
        <v>8</v>
      </c>
    </row>
    <row r="10" spans="1:16">
      <c r="A10" s="43">
        <v>43076</v>
      </c>
      <c r="O10">
        <v>9971131760332</v>
      </c>
    </row>
    <row r="11" spans="1:16">
      <c r="A11" s="43">
        <v>43077</v>
      </c>
      <c r="C11" s="5">
        <v>6</v>
      </c>
      <c r="H11" t="s">
        <v>371</v>
      </c>
      <c r="I11"/>
      <c r="J11">
        <f>0.6*0.16*0.4*1000</f>
        <v>38.400000000000006</v>
      </c>
      <c r="O11">
        <v>9971131760376</v>
      </c>
    </row>
    <row r="12" spans="1:16">
      <c r="A12" s="43">
        <v>43078</v>
      </c>
      <c r="C12" s="5">
        <v>1</v>
      </c>
      <c r="H12"/>
      <c r="I12"/>
      <c r="J12">
        <f>0.32*0.38*0.09*1000</f>
        <v>10.943999999999999</v>
      </c>
      <c r="O12">
        <v>9971131760377</v>
      </c>
    </row>
    <row r="13" spans="1:16">
      <c r="A13" s="43">
        <v>43079</v>
      </c>
      <c r="B13" s="5">
        <v>1</v>
      </c>
      <c r="C13" s="5">
        <v>9</v>
      </c>
      <c r="H13"/>
      <c r="I13"/>
      <c r="J13">
        <f>0.35*0.46*0.12*1000</f>
        <v>19.32</v>
      </c>
      <c r="O13">
        <v>9971131760378</v>
      </c>
    </row>
    <row r="14" spans="1:16">
      <c r="A14" s="43">
        <v>43080</v>
      </c>
      <c r="C14" s="5">
        <v>2</v>
      </c>
      <c r="H14"/>
      <c r="I14"/>
      <c r="J14">
        <f>31*16*39</f>
        <v>19344</v>
      </c>
      <c r="O14">
        <v>9971131760379</v>
      </c>
    </row>
    <row r="15" spans="1:16">
      <c r="A15" s="43">
        <v>43081</v>
      </c>
      <c r="C15" s="5">
        <v>1</v>
      </c>
      <c r="H15"/>
      <c r="I15"/>
      <c r="J15">
        <f>36*15*39</f>
        <v>21060</v>
      </c>
      <c r="O15">
        <v>9971131760380</v>
      </c>
    </row>
    <row r="16" spans="1:16">
      <c r="A16" s="43">
        <v>43082</v>
      </c>
      <c r="C16" s="5">
        <v>1</v>
      </c>
      <c r="H16"/>
      <c r="I16"/>
      <c r="J16">
        <f>30*44*20</f>
        <v>26400</v>
      </c>
      <c r="O16">
        <v>9971131760381</v>
      </c>
    </row>
    <row r="17" spans="1:15">
      <c r="A17" s="43">
        <v>43083</v>
      </c>
      <c r="C17" s="5">
        <v>4</v>
      </c>
      <c r="D17" s="45">
        <v>16</v>
      </c>
      <c r="E17" s="47"/>
      <c r="F17" s="47"/>
      <c r="G17" s="47"/>
      <c r="O17">
        <v>9971131760382</v>
      </c>
    </row>
    <row r="18" spans="1:15">
      <c r="A18" s="43">
        <v>43084</v>
      </c>
      <c r="D18" s="47">
        <v>37</v>
      </c>
      <c r="E18" s="47"/>
      <c r="F18" s="47"/>
      <c r="G18" s="47"/>
      <c r="H18" t="s">
        <v>387</v>
      </c>
      <c r="O18">
        <v>9971131760383</v>
      </c>
    </row>
    <row r="19" spans="1:15">
      <c r="A19" s="43">
        <v>43085</v>
      </c>
      <c r="D19" s="47">
        <v>7</v>
      </c>
      <c r="E19" s="47"/>
      <c r="F19" s="47"/>
      <c r="G19" s="47"/>
      <c r="H19">
        <f>37*40*15</f>
        <v>22200</v>
      </c>
      <c r="O19">
        <v>9971131760384</v>
      </c>
    </row>
    <row r="20" spans="1:15">
      <c r="A20" s="43">
        <v>43086</v>
      </c>
      <c r="D20" s="47">
        <v>3</v>
      </c>
      <c r="E20" s="47">
        <v>2</v>
      </c>
      <c r="F20" s="47">
        <v>2</v>
      </c>
      <c r="G20" s="47"/>
      <c r="H20">
        <f>37*18*12</f>
        <v>7992</v>
      </c>
      <c r="O20">
        <v>9971131760385</v>
      </c>
    </row>
    <row r="21" spans="1:15">
      <c r="A21" s="43">
        <v>43087</v>
      </c>
      <c r="D21" s="47"/>
      <c r="E21" s="47">
        <v>2</v>
      </c>
      <c r="F21" s="47">
        <v>1</v>
      </c>
      <c r="G21" s="47"/>
      <c r="H21" t="s">
        <v>417</v>
      </c>
    </row>
    <row r="22" spans="1:15">
      <c r="A22" s="43">
        <v>43088</v>
      </c>
      <c r="D22" s="47"/>
      <c r="E22" s="47">
        <v>5</v>
      </c>
      <c r="F22" s="47">
        <v>5</v>
      </c>
      <c r="G22" s="47"/>
      <c r="H22" t="s">
        <v>418</v>
      </c>
      <c r="L22" s="49"/>
      <c r="O22" s="49" t="s">
        <v>372</v>
      </c>
    </row>
    <row r="23" spans="1:15">
      <c r="A23" s="43">
        <v>43089</v>
      </c>
      <c r="B23" s="5">
        <v>1</v>
      </c>
      <c r="C23" s="5">
        <v>1</v>
      </c>
      <c r="D23" s="47"/>
      <c r="E23" s="47">
        <v>2</v>
      </c>
      <c r="F23" s="47">
        <v>2</v>
      </c>
      <c r="G23" s="47">
        <v>3</v>
      </c>
      <c r="L23" s="49"/>
      <c r="O23" s="49" t="s">
        <v>373</v>
      </c>
    </row>
    <row r="24" spans="1:15">
      <c r="A24" s="43">
        <v>43090</v>
      </c>
      <c r="D24" s="47"/>
      <c r="E24" s="47">
        <v>1</v>
      </c>
      <c r="F24" s="47"/>
      <c r="G24" s="47"/>
      <c r="L24" s="49"/>
      <c r="O24" s="49" t="s">
        <v>374</v>
      </c>
    </row>
    <row r="25" spans="1:15">
      <c r="A25" s="43">
        <v>43091</v>
      </c>
      <c r="D25" s="47"/>
      <c r="E25" s="47">
        <v>5</v>
      </c>
      <c r="F25" s="47">
        <v>2</v>
      </c>
      <c r="G25" s="47">
        <v>4</v>
      </c>
      <c r="L25" s="49"/>
      <c r="O25" s="49"/>
    </row>
    <row r="26" spans="1:15">
      <c r="A26" s="43">
        <v>43092</v>
      </c>
      <c r="C26" s="5">
        <v>1</v>
      </c>
      <c r="D26" s="47"/>
      <c r="E26" s="47">
        <v>4</v>
      </c>
      <c r="F26" s="47">
        <v>1</v>
      </c>
      <c r="G26" s="47">
        <v>2</v>
      </c>
      <c r="L26" s="49"/>
      <c r="O26" s="49"/>
    </row>
    <row r="27" spans="1:15">
      <c r="A27" s="43">
        <v>43093</v>
      </c>
      <c r="D27" s="47">
        <v>1</v>
      </c>
      <c r="E27" s="47">
        <v>3</v>
      </c>
      <c r="F27" s="47">
        <v>1</v>
      </c>
      <c r="G27" s="47">
        <v>1</v>
      </c>
      <c r="L27" s="49"/>
      <c r="O27" s="49"/>
    </row>
    <row r="28" spans="1:15">
      <c r="A28" s="43">
        <v>43094</v>
      </c>
      <c r="D28" s="47"/>
      <c r="E28" s="47"/>
      <c r="F28" s="47"/>
      <c r="G28" s="47"/>
      <c r="L28" s="49"/>
      <c r="O28" s="49"/>
    </row>
    <row r="29" spans="1:15" s="44" customFormat="1">
      <c r="B29" s="45"/>
      <c r="C29" s="45"/>
      <c r="H29" s="45"/>
      <c r="I29" s="45"/>
      <c r="J29" s="45"/>
    </row>
    <row r="30" spans="1:15">
      <c r="B30" s="5">
        <f t="shared" ref="B30:G30" si="2">SUM(B3:B29)</f>
        <v>8</v>
      </c>
      <c r="C30" s="5">
        <f t="shared" si="2"/>
        <v>34</v>
      </c>
      <c r="D30" s="5">
        <f t="shared" si="2"/>
        <v>64</v>
      </c>
      <c r="E30" s="5">
        <f t="shared" si="2"/>
        <v>24</v>
      </c>
      <c r="F30" s="5">
        <f t="shared" si="2"/>
        <v>14</v>
      </c>
      <c r="G30" s="5">
        <f t="shared" si="2"/>
        <v>10</v>
      </c>
    </row>
    <row r="31" spans="1:15">
      <c r="E31" s="80">
        <f>E30/$D30</f>
        <v>0.375</v>
      </c>
      <c r="F31" s="80">
        <f>F30/$D30</f>
        <v>0.21875</v>
      </c>
    </row>
    <row r="32" spans="1:15">
      <c r="D32" s="48">
        <f>SUM(B30:D30)</f>
        <v>106</v>
      </c>
      <c r="I32" s="55"/>
    </row>
    <row r="34" spans="6:14">
      <c r="I34" s="5" t="s">
        <v>420</v>
      </c>
      <c r="J34" s="5" t="s">
        <v>421</v>
      </c>
      <c r="K34" t="s">
        <v>422</v>
      </c>
      <c r="L34" t="s">
        <v>423</v>
      </c>
      <c r="M34" t="s">
        <v>425</v>
      </c>
      <c r="N34" t="s">
        <v>426</v>
      </c>
    </row>
    <row r="35" spans="6:14">
      <c r="L35" t="s">
        <v>424</v>
      </c>
    </row>
    <row r="36" spans="6:14">
      <c r="I36" s="5" t="s">
        <v>427</v>
      </c>
      <c r="J36" s="53">
        <v>42862</v>
      </c>
      <c r="K36">
        <v>100</v>
      </c>
      <c r="L36">
        <v>10</v>
      </c>
      <c r="M36" t="s">
        <v>428</v>
      </c>
      <c r="N36" s="54">
        <v>42739</v>
      </c>
    </row>
    <row r="37" spans="6:14">
      <c r="I37" s="5" t="s">
        <v>429</v>
      </c>
      <c r="J37" s="53">
        <v>42862</v>
      </c>
      <c r="K37">
        <v>100</v>
      </c>
      <c r="L37">
        <v>19</v>
      </c>
      <c r="M37" t="s">
        <v>430</v>
      </c>
      <c r="N37" s="54">
        <v>42739</v>
      </c>
    </row>
    <row r="38" spans="6:14">
      <c r="F38" s="5"/>
      <c r="I38" s="5" t="s">
        <v>431</v>
      </c>
      <c r="J38" s="53">
        <v>42862</v>
      </c>
      <c r="K38">
        <v>100</v>
      </c>
      <c r="L38">
        <v>35</v>
      </c>
      <c r="M38" t="s">
        <v>432</v>
      </c>
      <c r="N38" s="54">
        <v>42798</v>
      </c>
    </row>
    <row r="39" spans="6:14">
      <c r="F39" s="5"/>
      <c r="I39" s="5" t="s">
        <v>433</v>
      </c>
      <c r="J39" s="5" t="s">
        <v>434</v>
      </c>
      <c r="K39">
        <v>100</v>
      </c>
      <c r="L39">
        <v>50</v>
      </c>
      <c r="M39" t="s">
        <v>435</v>
      </c>
      <c r="N39" s="54">
        <v>42798</v>
      </c>
    </row>
    <row r="41" spans="6:14">
      <c r="I41" s="56" t="s">
        <v>436</v>
      </c>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election sqref="A1:XFD3"/>
    </sheetView>
  </sheetViews>
  <sheetFormatPr defaultRowHeight="15"/>
  <cols>
    <col min="1" max="1" width="5.625" style="57" customWidth="1"/>
    <col min="2" max="3" width="4.125" style="57" customWidth="1"/>
    <col min="4" max="4" width="34.625" style="57" bestFit="1" customWidth="1"/>
    <col min="5" max="5" width="13.875" style="58" customWidth="1"/>
    <col min="6" max="6" width="13" style="57" bestFit="1" customWidth="1"/>
    <col min="7" max="16384" width="9" style="57"/>
  </cols>
  <sheetData>
    <row r="1" spans="1:11">
      <c r="A1" s="81" t="s">
        <v>558</v>
      </c>
      <c r="B1" s="81"/>
      <c r="C1" s="81"/>
      <c r="D1" s="81"/>
      <c r="E1" s="81"/>
      <c r="F1" s="81"/>
      <c r="G1" s="81"/>
      <c r="H1" s="81"/>
      <c r="I1" s="81"/>
      <c r="J1" s="81"/>
      <c r="K1" s="81"/>
    </row>
    <row r="2" spans="1:11" ht="22.5" customHeight="1">
      <c r="A2" s="82" t="s">
        <v>559</v>
      </c>
      <c r="B2" s="82"/>
      <c r="C2" s="82"/>
      <c r="D2" s="82"/>
      <c r="E2" s="82"/>
      <c r="F2" s="82"/>
      <c r="G2" s="82"/>
      <c r="H2" s="82"/>
      <c r="I2" s="82"/>
      <c r="J2" s="82"/>
      <c r="K2" s="82"/>
    </row>
    <row r="3" spans="1:11">
      <c r="A3" s="81" t="s">
        <v>472</v>
      </c>
      <c r="B3" s="81"/>
      <c r="C3" s="81"/>
      <c r="D3" s="81"/>
      <c r="E3" s="81"/>
      <c r="F3" s="81"/>
      <c r="G3" s="81"/>
      <c r="H3" s="81"/>
      <c r="I3" s="81"/>
      <c r="J3" s="81"/>
      <c r="K3" s="81"/>
    </row>
    <row r="5" spans="1:11">
      <c r="E5" s="59" t="s">
        <v>550</v>
      </c>
    </row>
    <row r="6" spans="1:11">
      <c r="A6" s="57" t="s">
        <v>438</v>
      </c>
    </row>
    <row r="7" spans="1:11">
      <c r="B7" s="57" t="s">
        <v>439</v>
      </c>
    </row>
    <row r="8" spans="1:11">
      <c r="C8" s="60" t="s">
        <v>440</v>
      </c>
    </row>
    <row r="9" spans="1:11">
      <c r="D9" s="57" t="s">
        <v>524</v>
      </c>
      <c r="E9" s="58">
        <v>169131.82</v>
      </c>
    </row>
    <row r="10" spans="1:11">
      <c r="D10" s="57" t="s">
        <v>525</v>
      </c>
      <c r="E10" s="58">
        <v>138459.03</v>
      </c>
    </row>
    <row r="11" spans="1:11">
      <c r="D11" s="57" t="s">
        <v>526</v>
      </c>
      <c r="E11" s="58">
        <v>102154.26</v>
      </c>
    </row>
    <row r="12" spans="1:11">
      <c r="D12" s="57" t="s">
        <v>527</v>
      </c>
      <c r="E12" s="58">
        <v>-1258</v>
      </c>
    </row>
    <row r="13" spans="1:11">
      <c r="D13" s="57" t="s">
        <v>528</v>
      </c>
      <c r="E13" s="58">
        <v>-106.87</v>
      </c>
    </row>
    <row r="14" spans="1:11">
      <c r="D14" s="57" t="s">
        <v>529</v>
      </c>
      <c r="E14" s="58">
        <v>-162.37</v>
      </c>
    </row>
    <row r="15" spans="1:11">
      <c r="D15" s="57" t="s">
        <v>530</v>
      </c>
      <c r="E15" s="61">
        <v>918.36</v>
      </c>
    </row>
    <row r="16" spans="1:11">
      <c r="C16" s="57" t="s">
        <v>442</v>
      </c>
      <c r="F16" s="58">
        <v>409136.23</v>
      </c>
    </row>
    <row r="17" spans="1:6">
      <c r="C17" s="57" t="s">
        <v>531</v>
      </c>
      <c r="F17" s="62">
        <v>0</v>
      </c>
    </row>
    <row r="18" spans="1:6">
      <c r="B18" s="57" t="s">
        <v>443</v>
      </c>
      <c r="F18" s="58">
        <v>409136.23</v>
      </c>
    </row>
    <row r="20" spans="1:6">
      <c r="B20" s="57" t="s">
        <v>444</v>
      </c>
    </row>
    <row r="21" spans="1:6">
      <c r="C21" s="57" t="s">
        <v>445</v>
      </c>
      <c r="F21" s="58">
        <v>38281.82</v>
      </c>
    </row>
    <row r="22" spans="1:6">
      <c r="C22" s="57" t="s">
        <v>446</v>
      </c>
      <c r="F22" s="58">
        <v>3382.82</v>
      </c>
    </row>
    <row r="23" spans="1:6">
      <c r="C23" s="57" t="s">
        <v>447</v>
      </c>
      <c r="F23" s="58">
        <v>280281.43</v>
      </c>
    </row>
    <row r="24" spans="1:6">
      <c r="C24" s="57" t="s">
        <v>532</v>
      </c>
      <c r="F24" s="61">
        <v>-40464.01</v>
      </c>
    </row>
    <row r="25" spans="1:6">
      <c r="B25" s="57" t="s">
        <v>533</v>
      </c>
      <c r="F25" s="63">
        <v>281482.06</v>
      </c>
    </row>
    <row r="26" spans="1:6">
      <c r="F26" s="58">
        <v>127654.17</v>
      </c>
    </row>
    <row r="27" spans="1:6">
      <c r="A27" s="57" t="s">
        <v>448</v>
      </c>
    </row>
    <row r="28" spans="1:6">
      <c r="B28" s="57" t="s">
        <v>449</v>
      </c>
    </row>
    <row r="29" spans="1:6">
      <c r="C29" s="57" t="s">
        <v>450</v>
      </c>
      <c r="F29" s="58">
        <v>2260</v>
      </c>
    </row>
    <row r="30" spans="1:6">
      <c r="C30" s="57" t="s">
        <v>451</v>
      </c>
      <c r="F30" s="58">
        <v>1983.6</v>
      </c>
    </row>
    <row r="31" spans="1:6">
      <c r="C31" s="57" t="s">
        <v>452</v>
      </c>
      <c r="F31" s="58">
        <v>126</v>
      </c>
    </row>
    <row r="32" spans="1:6">
      <c r="C32" s="57" t="s">
        <v>453</v>
      </c>
      <c r="F32" s="58">
        <v>25</v>
      </c>
    </row>
    <row r="33" spans="1:6">
      <c r="C33" s="57" t="s">
        <v>454</v>
      </c>
      <c r="F33" s="64">
        <v>0</v>
      </c>
    </row>
    <row r="34" spans="1:6">
      <c r="C34" s="57" t="s">
        <v>455</v>
      </c>
      <c r="F34" s="58">
        <v>18291.349999999999</v>
      </c>
    </row>
    <row r="35" spans="1:6">
      <c r="C35" s="57" t="s">
        <v>456</v>
      </c>
      <c r="F35" s="58">
        <v>71.290000000000006</v>
      </c>
    </row>
    <row r="36" spans="1:6">
      <c r="C36" s="57" t="s">
        <v>457</v>
      </c>
    </row>
    <row r="37" spans="1:6">
      <c r="D37" s="57" t="s">
        <v>458</v>
      </c>
      <c r="E37" s="58">
        <v>2103.19</v>
      </c>
    </row>
    <row r="38" spans="1:6">
      <c r="D38" s="57" t="s">
        <v>459</v>
      </c>
      <c r="E38" s="62">
        <v>0</v>
      </c>
    </row>
    <row r="39" spans="1:6">
      <c r="C39" s="57" t="s">
        <v>460</v>
      </c>
      <c r="F39" s="58">
        <v>2103.19</v>
      </c>
    </row>
    <row r="40" spans="1:6">
      <c r="C40" s="57" t="s">
        <v>461</v>
      </c>
      <c r="F40" s="58">
        <v>116.82</v>
      </c>
    </row>
    <row r="41" spans="1:6">
      <c r="C41" s="57" t="s">
        <v>462</v>
      </c>
      <c r="F41" s="58">
        <v>1275.67</v>
      </c>
    </row>
    <row r="42" spans="1:6">
      <c r="C42" s="57" t="s">
        <v>463</v>
      </c>
      <c r="F42" s="58">
        <v>24000</v>
      </c>
    </row>
    <row r="43" spans="1:6">
      <c r="C43" s="57" t="s">
        <v>534</v>
      </c>
      <c r="F43" s="58">
        <v>2208.16</v>
      </c>
    </row>
    <row r="44" spans="1:6">
      <c r="C44" s="57" t="s">
        <v>535</v>
      </c>
      <c r="F44" s="58">
        <v>2361.5700000000002</v>
      </c>
    </row>
    <row r="45" spans="1:6">
      <c r="C45" s="57" t="s">
        <v>536</v>
      </c>
      <c r="F45" s="61">
        <v>800</v>
      </c>
    </row>
    <row r="46" spans="1:6">
      <c r="B46" s="57" t="s">
        <v>464</v>
      </c>
      <c r="F46" s="63">
        <v>55622.65</v>
      </c>
    </row>
    <row r="47" spans="1:6">
      <c r="A47" s="57" t="s">
        <v>465</v>
      </c>
      <c r="F47" s="58">
        <v>72031.520000000004</v>
      </c>
    </row>
    <row r="49" spans="1:6">
      <c r="A49" s="57" t="s">
        <v>466</v>
      </c>
    </row>
    <row r="50" spans="1:6">
      <c r="B50" s="57" t="s">
        <v>467</v>
      </c>
    </row>
    <row r="51" spans="1:6">
      <c r="C51" s="57" t="s">
        <v>468</v>
      </c>
      <c r="F51" s="61">
        <v>1.52</v>
      </c>
    </row>
    <row r="52" spans="1:6">
      <c r="B52" s="57" t="s">
        <v>469</v>
      </c>
      <c r="F52" s="63">
        <v>1.52</v>
      </c>
    </row>
    <row r="53" spans="1:6">
      <c r="A53" s="57" t="s">
        <v>470</v>
      </c>
      <c r="F53" s="63">
        <v>1.52</v>
      </c>
    </row>
    <row r="54" spans="1:6" ht="15.75" thickBot="1">
      <c r="A54" s="57" t="s">
        <v>471</v>
      </c>
      <c r="F54" s="65">
        <v>72033.039999999994</v>
      </c>
    </row>
    <row r="55" spans="1:6" ht="15.75" thickTop="1"/>
  </sheetData>
  <mergeCells count="3">
    <mergeCell ref="A1:K1"/>
    <mergeCell ref="A2:K2"/>
    <mergeCell ref="A3:K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sqref="A1:XFD3"/>
    </sheetView>
  </sheetViews>
  <sheetFormatPr defaultRowHeight="15"/>
  <cols>
    <col min="1" max="1" width="5.5" style="57" customWidth="1"/>
    <col min="2" max="3" width="4.25" style="57" customWidth="1"/>
    <col min="4" max="4" width="32.5" style="57" bestFit="1" customWidth="1"/>
    <col min="5" max="5" width="2.375" style="57" customWidth="1"/>
    <col min="6" max="6" width="16" style="66" bestFit="1" customWidth="1"/>
    <col min="7" max="7" width="16" style="66" customWidth="1"/>
    <col min="8" max="8" width="2.375" style="57" customWidth="1"/>
    <col min="9" max="9" width="16" style="66" bestFit="1" customWidth="1"/>
    <col min="10" max="10" width="16" style="66" customWidth="1"/>
    <col min="11" max="11" width="2.375" style="57" customWidth="1"/>
    <col min="12" max="12" width="16" style="66" customWidth="1"/>
    <col min="13" max="13" width="13" style="57" bestFit="1" customWidth="1"/>
    <col min="14" max="16384" width="9" style="57"/>
  </cols>
  <sheetData>
    <row r="1" spans="1:12">
      <c r="A1" s="81" t="s">
        <v>558</v>
      </c>
      <c r="B1" s="81"/>
      <c r="C1" s="81"/>
      <c r="D1" s="81"/>
      <c r="E1" s="81"/>
      <c r="F1" s="81"/>
      <c r="G1" s="81"/>
      <c r="H1" s="81"/>
      <c r="I1" s="81"/>
      <c r="J1" s="81"/>
      <c r="K1" s="81"/>
      <c r="L1" s="57"/>
    </row>
    <row r="2" spans="1:12" ht="22.5" customHeight="1">
      <c r="A2" s="82" t="s">
        <v>559</v>
      </c>
      <c r="B2" s="82"/>
      <c r="C2" s="82"/>
      <c r="D2" s="82"/>
      <c r="E2" s="82"/>
      <c r="F2" s="82"/>
      <c r="G2" s="82"/>
      <c r="H2" s="82"/>
      <c r="I2" s="82"/>
      <c r="J2" s="82"/>
      <c r="K2" s="82"/>
      <c r="L2" s="57"/>
    </row>
    <row r="3" spans="1:12">
      <c r="A3" s="81" t="s">
        <v>472</v>
      </c>
      <c r="B3" s="81"/>
      <c r="C3" s="81"/>
      <c r="D3" s="81"/>
      <c r="E3" s="81"/>
      <c r="F3" s="81"/>
      <c r="G3" s="81"/>
      <c r="H3" s="81"/>
      <c r="I3" s="81"/>
      <c r="J3" s="81"/>
      <c r="K3" s="81"/>
      <c r="L3" s="57"/>
    </row>
    <row r="5" spans="1:12">
      <c r="F5" s="67" t="s">
        <v>551</v>
      </c>
      <c r="I5" s="67" t="s">
        <v>537</v>
      </c>
      <c r="L5" s="68" t="s">
        <v>538</v>
      </c>
    </row>
    <row r="7" spans="1:12">
      <c r="A7" s="57" t="s">
        <v>438</v>
      </c>
    </row>
    <row r="8" spans="1:12">
      <c r="B8" s="57" t="s">
        <v>439</v>
      </c>
    </row>
    <row r="9" spans="1:12">
      <c r="C9" s="57" t="s">
        <v>440</v>
      </c>
    </row>
    <row r="10" spans="1:12">
      <c r="D10" s="57" t="s">
        <v>524</v>
      </c>
      <c r="F10" s="66">
        <v>197019.51</v>
      </c>
      <c r="I10" s="66">
        <v>178538.26</v>
      </c>
      <c r="L10" s="66">
        <f>F10-I10</f>
        <v>18481.25</v>
      </c>
    </row>
    <row r="11" spans="1:12">
      <c r="D11" s="57" t="s">
        <v>539</v>
      </c>
      <c r="F11" s="69">
        <v>0</v>
      </c>
      <c r="G11" s="69"/>
      <c r="I11" s="66">
        <v>1000</v>
      </c>
      <c r="L11" s="66">
        <f t="shared" ref="L11:L59" si="0">F11-I11</f>
        <v>-1000</v>
      </c>
    </row>
    <row r="12" spans="1:12">
      <c r="D12" s="57" t="s">
        <v>441</v>
      </c>
      <c r="F12" s="66">
        <v>212357.51</v>
      </c>
      <c r="I12" s="66">
        <v>175327.44</v>
      </c>
      <c r="L12" s="66">
        <f t="shared" si="0"/>
        <v>37030.070000000007</v>
      </c>
    </row>
    <row r="13" spans="1:12">
      <c r="D13" s="57" t="s">
        <v>526</v>
      </c>
      <c r="F13" s="66">
        <v>206573.42</v>
      </c>
      <c r="I13" s="66">
        <v>156669.32999999999</v>
      </c>
      <c r="L13" s="66">
        <f t="shared" si="0"/>
        <v>49904.090000000026</v>
      </c>
    </row>
    <row r="14" spans="1:12">
      <c r="D14" s="57" t="s">
        <v>527</v>
      </c>
      <c r="F14" s="66">
        <v>-204.64</v>
      </c>
      <c r="I14" s="66">
        <v>-1972.27</v>
      </c>
      <c r="L14" s="66">
        <f t="shared" si="0"/>
        <v>1767.63</v>
      </c>
    </row>
    <row r="15" spans="1:12">
      <c r="D15" s="57" t="s">
        <v>528</v>
      </c>
      <c r="F15" s="66">
        <v>-520.22</v>
      </c>
      <c r="I15" s="66">
        <v>-176.95</v>
      </c>
      <c r="L15" s="66">
        <f t="shared" si="0"/>
        <v>-343.27000000000004</v>
      </c>
    </row>
    <row r="16" spans="1:12">
      <c r="D16" s="57" t="s">
        <v>529</v>
      </c>
      <c r="F16" s="66">
        <v>-126.1</v>
      </c>
      <c r="I16" s="66">
        <v>-743.1</v>
      </c>
      <c r="L16" s="66">
        <f t="shared" si="0"/>
        <v>617</v>
      </c>
    </row>
    <row r="17" spans="1:13">
      <c r="D17" s="57" t="s">
        <v>540</v>
      </c>
      <c r="F17" s="67">
        <v>1059.5</v>
      </c>
      <c r="I17" s="67">
        <v>10</v>
      </c>
      <c r="L17" s="67">
        <f t="shared" si="0"/>
        <v>1049.5</v>
      </c>
    </row>
    <row r="18" spans="1:13">
      <c r="C18" s="57" t="s">
        <v>442</v>
      </c>
      <c r="G18" s="66">
        <v>616158.98</v>
      </c>
      <c r="J18" s="66">
        <v>508652.71</v>
      </c>
      <c r="M18" s="66">
        <f>G18-J18</f>
        <v>107506.26999999996</v>
      </c>
    </row>
    <row r="19" spans="1:13">
      <c r="C19" s="57" t="s">
        <v>531</v>
      </c>
      <c r="G19" s="67">
        <v>82.96</v>
      </c>
      <c r="J19" s="67">
        <v>71.7</v>
      </c>
      <c r="M19" s="67">
        <f>G19-J19</f>
        <v>11.259999999999991</v>
      </c>
    </row>
    <row r="20" spans="1:13">
      <c r="B20" s="57" t="s">
        <v>443</v>
      </c>
      <c r="G20" s="66">
        <v>616241.93999999994</v>
      </c>
      <c r="J20" s="66">
        <v>508724.41</v>
      </c>
      <c r="M20" s="66">
        <f>G20-J20</f>
        <v>107517.52999999997</v>
      </c>
    </row>
    <row r="22" spans="1:13">
      <c r="B22" s="57" t="s">
        <v>444</v>
      </c>
    </row>
    <row r="23" spans="1:13">
      <c r="C23" s="57" t="s">
        <v>445</v>
      </c>
      <c r="G23" s="66">
        <v>22039.87</v>
      </c>
      <c r="J23" s="66">
        <v>38497.4</v>
      </c>
      <c r="M23" s="66">
        <f t="shared" ref="M23:M29" si="1">G23-J23</f>
        <v>-16457.530000000002</v>
      </c>
    </row>
    <row r="24" spans="1:13">
      <c r="C24" s="57" t="s">
        <v>446</v>
      </c>
      <c r="G24" s="66">
        <v>4456.9399999999996</v>
      </c>
      <c r="J24" s="66">
        <v>8596.84</v>
      </c>
      <c r="M24" s="66">
        <f t="shared" si="1"/>
        <v>-4139.9000000000005</v>
      </c>
    </row>
    <row r="25" spans="1:13">
      <c r="C25" s="57" t="s">
        <v>541</v>
      </c>
      <c r="G25" s="69">
        <v>0</v>
      </c>
      <c r="J25" s="66">
        <v>11561.17</v>
      </c>
      <c r="M25" s="66">
        <f t="shared" si="1"/>
        <v>-11561.17</v>
      </c>
    </row>
    <row r="26" spans="1:13">
      <c r="C26" s="57" t="s">
        <v>447</v>
      </c>
      <c r="G26" s="66">
        <v>401420.31</v>
      </c>
      <c r="J26" s="66">
        <v>282068.93</v>
      </c>
      <c r="M26" s="66">
        <f t="shared" si="1"/>
        <v>119351.38</v>
      </c>
    </row>
    <row r="27" spans="1:13">
      <c r="C27" s="57" t="s">
        <v>532</v>
      </c>
      <c r="G27" s="67">
        <v>-38281.82</v>
      </c>
      <c r="J27" s="67">
        <v>-22039.87</v>
      </c>
      <c r="M27" s="67">
        <f t="shared" si="1"/>
        <v>-16241.95</v>
      </c>
    </row>
    <row r="28" spans="1:13">
      <c r="B28" s="57" t="s">
        <v>533</v>
      </c>
      <c r="G28" s="70">
        <v>389635.3</v>
      </c>
      <c r="J28" s="67">
        <v>318684.46999999997</v>
      </c>
      <c r="M28" s="67">
        <f t="shared" si="1"/>
        <v>70950.830000000016</v>
      </c>
    </row>
    <row r="29" spans="1:13">
      <c r="A29" s="57" t="s">
        <v>448</v>
      </c>
      <c r="G29" s="66">
        <v>226606.64</v>
      </c>
      <c r="J29" s="66">
        <v>190039.94</v>
      </c>
      <c r="M29" s="66">
        <f t="shared" si="1"/>
        <v>36566.700000000012</v>
      </c>
    </row>
    <row r="31" spans="1:13">
      <c r="B31" s="57" t="s">
        <v>449</v>
      </c>
    </row>
    <row r="32" spans="1:13">
      <c r="C32" s="57" t="s">
        <v>450</v>
      </c>
      <c r="G32" s="66">
        <v>3420</v>
      </c>
      <c r="J32" s="66">
        <v>2980</v>
      </c>
      <c r="M32" s="66">
        <f t="shared" ref="M32:M39" si="2">G32-J32</f>
        <v>440</v>
      </c>
    </row>
    <row r="33" spans="3:13">
      <c r="C33" s="57" t="s">
        <v>451</v>
      </c>
      <c r="G33" s="66">
        <v>2825.62</v>
      </c>
      <c r="J33" s="66">
        <v>2515.73</v>
      </c>
      <c r="M33" s="66">
        <f t="shared" si="2"/>
        <v>309.88999999999987</v>
      </c>
    </row>
    <row r="34" spans="3:13">
      <c r="C34" s="57" t="s">
        <v>452</v>
      </c>
      <c r="G34" s="66">
        <v>149.22</v>
      </c>
      <c r="J34" s="66">
        <v>150</v>
      </c>
      <c r="M34" s="66">
        <f t="shared" si="2"/>
        <v>-0.78000000000000114</v>
      </c>
    </row>
    <row r="35" spans="3:13">
      <c r="C35" s="57" t="s">
        <v>453</v>
      </c>
      <c r="G35" s="66">
        <v>30</v>
      </c>
      <c r="J35" s="66">
        <v>30</v>
      </c>
      <c r="M35" s="69">
        <f t="shared" si="2"/>
        <v>0</v>
      </c>
    </row>
    <row r="36" spans="3:13">
      <c r="C36" s="57" t="s">
        <v>454</v>
      </c>
      <c r="G36" s="66">
        <v>340</v>
      </c>
      <c r="J36" s="66">
        <v>950</v>
      </c>
      <c r="M36" s="66">
        <f t="shared" si="2"/>
        <v>-610</v>
      </c>
    </row>
    <row r="37" spans="3:13">
      <c r="C37" s="57" t="s">
        <v>455</v>
      </c>
      <c r="G37" s="66">
        <v>20700.21</v>
      </c>
      <c r="J37" s="66">
        <v>15017.78</v>
      </c>
      <c r="M37" s="66">
        <f t="shared" si="2"/>
        <v>5682.4299999999985</v>
      </c>
    </row>
    <row r="38" spans="3:13">
      <c r="C38" s="57" t="s">
        <v>456</v>
      </c>
      <c r="G38" s="66">
        <v>84.04</v>
      </c>
      <c r="J38" s="66">
        <v>943.8</v>
      </c>
      <c r="M38" s="66">
        <f t="shared" si="2"/>
        <v>-859.76</v>
      </c>
    </row>
    <row r="39" spans="3:13">
      <c r="C39" s="57" t="s">
        <v>473</v>
      </c>
      <c r="G39" s="69">
        <v>0</v>
      </c>
      <c r="J39" s="66">
        <v>23.58</v>
      </c>
      <c r="M39" s="66">
        <f t="shared" si="2"/>
        <v>-23.58</v>
      </c>
    </row>
    <row r="40" spans="3:13">
      <c r="C40" s="57" t="s">
        <v>457</v>
      </c>
    </row>
    <row r="41" spans="3:13">
      <c r="D41" s="57" t="s">
        <v>542</v>
      </c>
      <c r="F41" s="69">
        <v>0</v>
      </c>
      <c r="G41" s="69"/>
      <c r="I41" s="66">
        <v>290.18</v>
      </c>
      <c r="L41" s="66">
        <f t="shared" si="0"/>
        <v>-290.18</v>
      </c>
    </row>
    <row r="42" spans="3:13">
      <c r="D42" s="57" t="s">
        <v>543</v>
      </c>
      <c r="F42" s="66">
        <v>2920.39</v>
      </c>
      <c r="I42" s="66">
        <v>4103.7299999999996</v>
      </c>
      <c r="L42" s="66">
        <f t="shared" si="0"/>
        <v>-1183.3399999999997</v>
      </c>
    </row>
    <row r="43" spans="3:13">
      <c r="D43" s="57" t="s">
        <v>544</v>
      </c>
      <c r="F43" s="67">
        <v>55</v>
      </c>
      <c r="I43" s="67">
        <v>1497.69</v>
      </c>
      <c r="L43" s="67">
        <f t="shared" si="0"/>
        <v>-1442.69</v>
      </c>
    </row>
    <row r="44" spans="3:13">
      <c r="C44" s="57" t="s">
        <v>460</v>
      </c>
      <c r="G44" s="66">
        <v>2975.39</v>
      </c>
      <c r="J44" s="66">
        <v>5891.6</v>
      </c>
      <c r="M44" s="66">
        <f t="shared" ref="M44:M52" si="3">G44-J44</f>
        <v>-2916.2100000000005</v>
      </c>
    </row>
    <row r="45" spans="3:13">
      <c r="C45" s="57" t="s">
        <v>461</v>
      </c>
      <c r="G45" s="66">
        <v>132.11000000000001</v>
      </c>
      <c r="J45" s="66">
        <v>335.89</v>
      </c>
      <c r="M45" s="66">
        <f t="shared" si="3"/>
        <v>-203.77999999999997</v>
      </c>
    </row>
    <row r="46" spans="3:13">
      <c r="C46" s="57" t="s">
        <v>474</v>
      </c>
      <c r="G46" s="66">
        <v>1700.89</v>
      </c>
      <c r="J46" s="66">
        <v>2351.0100000000002</v>
      </c>
      <c r="M46" s="66">
        <f t="shared" si="3"/>
        <v>-650.12000000000012</v>
      </c>
    </row>
    <row r="47" spans="3:13">
      <c r="C47" s="57" t="s">
        <v>475</v>
      </c>
      <c r="G47" s="66">
        <v>36000</v>
      </c>
      <c r="J47" s="66">
        <v>36000</v>
      </c>
      <c r="M47" s="69">
        <f t="shared" si="3"/>
        <v>0</v>
      </c>
    </row>
    <row r="48" spans="3:13">
      <c r="C48" s="57" t="s">
        <v>534</v>
      </c>
      <c r="G48" s="66">
        <v>3692</v>
      </c>
      <c r="J48" s="66">
        <v>3748</v>
      </c>
      <c r="M48" s="66">
        <f t="shared" si="3"/>
        <v>-56</v>
      </c>
    </row>
    <row r="49" spans="1:13">
      <c r="C49" s="57" t="s">
        <v>545</v>
      </c>
      <c r="G49" s="66">
        <v>2600.84</v>
      </c>
      <c r="J49" s="66">
        <v>2050.5500000000002</v>
      </c>
      <c r="M49" s="66">
        <f t="shared" si="3"/>
        <v>550.29</v>
      </c>
    </row>
    <row r="50" spans="1:13">
      <c r="C50" s="57" t="s">
        <v>536</v>
      </c>
      <c r="G50" s="67">
        <v>800</v>
      </c>
      <c r="J50" s="67">
        <v>800</v>
      </c>
      <c r="M50" s="71">
        <f t="shared" si="3"/>
        <v>0</v>
      </c>
    </row>
    <row r="51" spans="1:13">
      <c r="B51" s="57" t="s">
        <v>464</v>
      </c>
      <c r="G51" s="70">
        <v>75450.320000000007</v>
      </c>
      <c r="J51" s="70">
        <v>73787.94</v>
      </c>
      <c r="M51" s="70">
        <f t="shared" si="3"/>
        <v>1662.3800000000047</v>
      </c>
    </row>
    <row r="52" spans="1:13">
      <c r="A52" s="57" t="s">
        <v>465</v>
      </c>
      <c r="G52" s="66">
        <v>151156.32</v>
      </c>
      <c r="J52" s="66">
        <v>116252</v>
      </c>
      <c r="M52" s="66">
        <f t="shared" si="3"/>
        <v>34904.320000000007</v>
      </c>
    </row>
    <row r="54" spans="1:13">
      <c r="A54" s="57" t="s">
        <v>476</v>
      </c>
    </row>
    <row r="55" spans="1:13">
      <c r="B55" s="57" t="s">
        <v>467</v>
      </c>
    </row>
    <row r="56" spans="1:13">
      <c r="C56" s="57" t="s">
        <v>468</v>
      </c>
      <c r="F56" s="67">
        <v>2.16</v>
      </c>
      <c r="I56" s="67">
        <v>1.43</v>
      </c>
      <c r="L56" s="67">
        <f t="shared" si="0"/>
        <v>0.7300000000000002</v>
      </c>
    </row>
    <row r="57" spans="1:13">
      <c r="B57" s="57" t="s">
        <v>469</v>
      </c>
      <c r="F57" s="70">
        <v>2.16</v>
      </c>
      <c r="I57" s="70">
        <v>1.43</v>
      </c>
      <c r="L57" s="70">
        <f t="shared" si="0"/>
        <v>0.7300000000000002</v>
      </c>
    </row>
    <row r="58" spans="1:13">
      <c r="A58" s="57" t="s">
        <v>470</v>
      </c>
      <c r="F58" s="70">
        <v>2.16</v>
      </c>
      <c r="I58" s="70">
        <v>1.43</v>
      </c>
      <c r="L58" s="70">
        <f t="shared" si="0"/>
        <v>0.7300000000000002</v>
      </c>
    </row>
    <row r="59" spans="1:13" ht="15.75" thickBot="1">
      <c r="A59" s="57" t="s">
        <v>471</v>
      </c>
      <c r="F59" s="72">
        <v>151158.48000000001</v>
      </c>
      <c r="I59" s="72">
        <v>116253.43</v>
      </c>
      <c r="L59" s="72">
        <f t="shared" si="0"/>
        <v>34905.050000000017</v>
      </c>
    </row>
    <row r="60" spans="1:13" ht="15.75" thickTop="1"/>
  </sheetData>
  <mergeCells count="3">
    <mergeCell ref="A1:K1"/>
    <mergeCell ref="A2:K2"/>
    <mergeCell ref="A3:K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A3" sqref="A3:K3"/>
    </sheetView>
  </sheetViews>
  <sheetFormatPr defaultRowHeight="15"/>
  <cols>
    <col min="1" max="4" width="3.875" style="57" customWidth="1"/>
    <col min="5" max="5" width="32.5" style="57" bestFit="1" customWidth="1"/>
    <col min="6" max="6" width="16" style="66" bestFit="1" customWidth="1"/>
    <col min="7" max="16384" width="9" style="57"/>
  </cols>
  <sheetData>
    <row r="1" spans="1:11">
      <c r="A1" s="81" t="s">
        <v>558</v>
      </c>
      <c r="B1" s="81"/>
      <c r="C1" s="81"/>
      <c r="D1" s="81"/>
      <c r="E1" s="81"/>
      <c r="F1" s="81"/>
      <c r="G1" s="81"/>
      <c r="H1" s="81"/>
      <c r="I1" s="81"/>
      <c r="J1" s="81"/>
      <c r="K1" s="81"/>
    </row>
    <row r="2" spans="1:11" ht="22.5" customHeight="1">
      <c r="A2" s="82" t="s">
        <v>560</v>
      </c>
      <c r="B2" s="82"/>
      <c r="C2" s="82"/>
      <c r="D2" s="82"/>
      <c r="E2" s="82"/>
      <c r="F2" s="82"/>
      <c r="G2" s="82"/>
      <c r="H2" s="82"/>
      <c r="I2" s="82"/>
      <c r="J2" s="82"/>
      <c r="K2" s="82"/>
    </row>
    <row r="3" spans="1:11">
      <c r="A3" s="81" t="s">
        <v>511</v>
      </c>
      <c r="B3" s="81"/>
      <c r="C3" s="81"/>
      <c r="D3" s="81"/>
      <c r="E3" s="81"/>
      <c r="F3" s="81"/>
      <c r="G3" s="81"/>
      <c r="H3" s="81"/>
      <c r="I3" s="81"/>
      <c r="J3" s="81"/>
      <c r="K3" s="81"/>
    </row>
    <row r="4" spans="1:11">
      <c r="F4" s="73" t="s">
        <v>553</v>
      </c>
    </row>
    <row r="5" spans="1:11">
      <c r="A5" s="57" t="s">
        <v>477</v>
      </c>
    </row>
    <row r="6" spans="1:11">
      <c r="B6" s="57" t="s">
        <v>478</v>
      </c>
    </row>
    <row r="7" spans="1:11">
      <c r="C7" s="57" t="s">
        <v>479</v>
      </c>
    </row>
    <row r="8" spans="1:11">
      <c r="D8" s="57" t="s">
        <v>480</v>
      </c>
      <c r="F8" s="66">
        <v>8697.32</v>
      </c>
    </row>
    <row r="9" spans="1:11">
      <c r="D9" s="57" t="s">
        <v>481</v>
      </c>
      <c r="F9" s="67">
        <v>18209.77</v>
      </c>
    </row>
    <row r="10" spans="1:11">
      <c r="C10" s="57" t="s">
        <v>482</v>
      </c>
      <c r="F10" s="66">
        <v>26907.09</v>
      </c>
    </row>
    <row r="12" spans="1:11">
      <c r="C12" s="57" t="s">
        <v>483</v>
      </c>
    </row>
    <row r="13" spans="1:11">
      <c r="D13" s="57" t="s">
        <v>483</v>
      </c>
      <c r="F13" s="67">
        <v>71440</v>
      </c>
    </row>
    <row r="14" spans="1:11">
      <c r="C14" s="57" t="s">
        <v>484</v>
      </c>
      <c r="F14" s="66">
        <v>71440</v>
      </c>
    </row>
    <row r="16" spans="1:11">
      <c r="C16" s="57" t="s">
        <v>485</v>
      </c>
    </row>
    <row r="17" spans="1:6">
      <c r="D17" s="57" t="s">
        <v>486</v>
      </c>
      <c r="F17" s="66">
        <v>36099.629999999997</v>
      </c>
    </row>
    <row r="18" spans="1:6">
      <c r="D18" s="57" t="s">
        <v>487</v>
      </c>
      <c r="F18" s="74">
        <v>2919.8</v>
      </c>
    </row>
    <row r="19" spans="1:6">
      <c r="C19" s="57" t="s">
        <v>488</v>
      </c>
      <c r="F19" s="67">
        <v>39019.43</v>
      </c>
    </row>
    <row r="20" spans="1:6">
      <c r="B20" s="57" t="s">
        <v>489</v>
      </c>
      <c r="F20" s="66">
        <v>137366.51999999999</v>
      </c>
    </row>
    <row r="22" spans="1:6">
      <c r="B22" s="57" t="s">
        <v>490</v>
      </c>
    </row>
    <row r="23" spans="1:6">
      <c r="C23" s="57" t="s">
        <v>491</v>
      </c>
      <c r="F23" s="66">
        <v>-2099</v>
      </c>
    </row>
    <row r="24" spans="1:6">
      <c r="C24" s="57" t="s">
        <v>492</v>
      </c>
      <c r="F24" s="74">
        <v>2638.62</v>
      </c>
    </row>
    <row r="25" spans="1:6">
      <c r="B25" s="57" t="s">
        <v>493</v>
      </c>
      <c r="F25" s="67">
        <v>539.62</v>
      </c>
    </row>
    <row r="26" spans="1:6" ht="15.75" thickBot="1">
      <c r="A26" s="57" t="s">
        <v>494</v>
      </c>
      <c r="F26" s="72">
        <v>137906.14000000001</v>
      </c>
    </row>
    <row r="27" spans="1:6" ht="15.75" thickTop="1"/>
    <row r="28" spans="1:6">
      <c r="A28" s="57" t="s">
        <v>548</v>
      </c>
    </row>
    <row r="29" spans="1:6">
      <c r="B29" s="57" t="s">
        <v>495</v>
      </c>
    </row>
    <row r="30" spans="1:6">
      <c r="C30" s="57" t="s">
        <v>496</v>
      </c>
    </row>
    <row r="31" spans="1:6">
      <c r="D31" s="57" t="s">
        <v>497</v>
      </c>
    </row>
    <row r="32" spans="1:6">
      <c r="E32" s="57" t="s">
        <v>498</v>
      </c>
      <c r="F32" s="67">
        <v>112.38</v>
      </c>
    </row>
    <row r="33" spans="2:6">
      <c r="D33" s="57" t="s">
        <v>499</v>
      </c>
      <c r="F33" s="66">
        <v>112.38</v>
      </c>
    </row>
    <row r="35" spans="2:6">
      <c r="D35" s="57" t="s">
        <v>500</v>
      </c>
    </row>
    <row r="36" spans="2:6">
      <c r="E36" s="57" t="s">
        <v>501</v>
      </c>
      <c r="F36" s="66">
        <v>4359</v>
      </c>
    </row>
    <row r="37" spans="2:6">
      <c r="E37" s="57" t="s">
        <v>549</v>
      </c>
      <c r="F37" s="66">
        <v>459</v>
      </c>
    </row>
    <row r="38" spans="2:6">
      <c r="E38" s="57" t="s">
        <v>502</v>
      </c>
      <c r="F38" s="66">
        <v>930.56</v>
      </c>
    </row>
    <row r="39" spans="2:6">
      <c r="E39" s="57" t="s">
        <v>503</v>
      </c>
      <c r="F39" s="66">
        <v>356.2</v>
      </c>
    </row>
    <row r="40" spans="2:6">
      <c r="E40" s="57" t="s">
        <v>552</v>
      </c>
      <c r="F40" s="74">
        <v>25.8</v>
      </c>
    </row>
    <row r="41" spans="2:6">
      <c r="D41" s="57" t="s">
        <v>504</v>
      </c>
      <c r="F41" s="74">
        <v>6130.56</v>
      </c>
    </row>
    <row r="42" spans="2:6">
      <c r="C42" s="57" t="s">
        <v>505</v>
      </c>
      <c r="F42" s="67">
        <v>6242.94</v>
      </c>
    </row>
    <row r="43" spans="2:6">
      <c r="B43" s="57" t="s">
        <v>506</v>
      </c>
      <c r="F43" s="66">
        <v>6242.94</v>
      </c>
    </row>
    <row r="45" spans="2:6">
      <c r="B45" s="57" t="s">
        <v>521</v>
      </c>
    </row>
    <row r="46" spans="2:6">
      <c r="C46" s="57" t="s">
        <v>507</v>
      </c>
      <c r="F46" s="66">
        <v>5100</v>
      </c>
    </row>
    <row r="47" spans="2:6">
      <c r="C47" s="57" t="s">
        <v>508</v>
      </c>
      <c r="F47" s="66">
        <v>156630.16</v>
      </c>
    </row>
    <row r="48" spans="2:6">
      <c r="C48" s="57" t="s">
        <v>509</v>
      </c>
      <c r="F48" s="66">
        <v>-102100</v>
      </c>
    </row>
    <row r="49" spans="1:6">
      <c r="C49" s="57" t="s">
        <v>471</v>
      </c>
      <c r="F49" s="74">
        <v>72033.039999999994</v>
      </c>
    </row>
    <row r="50" spans="1:6">
      <c r="B50" s="57" t="s">
        <v>546</v>
      </c>
      <c r="F50" s="67">
        <v>131663.20000000001</v>
      </c>
    </row>
    <row r="51" spans="1:6" ht="15.75" thickBot="1">
      <c r="A51" s="57" t="s">
        <v>510</v>
      </c>
      <c r="F51" s="72">
        <v>137906.14000000001</v>
      </c>
    </row>
    <row r="52" spans="1:6" ht="15.75" thickTop="1"/>
  </sheetData>
  <mergeCells count="3">
    <mergeCell ref="A1:K1"/>
    <mergeCell ref="A2:K2"/>
    <mergeCell ref="A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A3" sqref="A3:K3"/>
    </sheetView>
  </sheetViews>
  <sheetFormatPr defaultRowHeight="15"/>
  <cols>
    <col min="1" max="3" width="3.125" style="57" customWidth="1"/>
    <col min="4" max="4" width="3.75" style="57" customWidth="1"/>
    <col min="5" max="5" width="28.625" style="57" customWidth="1"/>
    <col min="6" max="6" width="2.125" style="57" customWidth="1"/>
    <col min="7" max="7" width="14" style="66" bestFit="1" customWidth="1"/>
    <col min="8" max="8" width="2.125" style="57" customWidth="1"/>
    <col min="9" max="9" width="15.625" style="66" customWidth="1"/>
    <col min="10" max="10" width="2.125" style="57" customWidth="1"/>
    <col min="11" max="11" width="15.625" style="66" customWidth="1"/>
    <col min="12" max="12" width="11.875" style="57" bestFit="1" customWidth="1"/>
    <col min="13" max="16384" width="9" style="57"/>
  </cols>
  <sheetData>
    <row r="1" spans="1:12">
      <c r="A1" s="81" t="s">
        <v>558</v>
      </c>
      <c r="B1" s="81"/>
      <c r="C1" s="81"/>
      <c r="D1" s="81"/>
      <c r="E1" s="81"/>
      <c r="F1" s="81"/>
      <c r="G1" s="81"/>
      <c r="H1" s="81"/>
      <c r="I1" s="81"/>
      <c r="J1" s="81"/>
      <c r="K1" s="81"/>
    </row>
    <row r="2" spans="1:12" ht="22.5" customHeight="1">
      <c r="A2" s="82" t="s">
        <v>560</v>
      </c>
      <c r="B2" s="82"/>
      <c r="C2" s="82"/>
      <c r="D2" s="82"/>
      <c r="E2" s="82"/>
      <c r="F2" s="82"/>
      <c r="G2" s="82"/>
      <c r="H2" s="82"/>
      <c r="I2" s="82"/>
      <c r="J2" s="82"/>
      <c r="K2" s="82"/>
    </row>
    <row r="3" spans="1:12">
      <c r="A3" s="81" t="s">
        <v>511</v>
      </c>
      <c r="B3" s="81"/>
      <c r="C3" s="81"/>
      <c r="D3" s="81"/>
      <c r="E3" s="81"/>
      <c r="F3" s="81"/>
      <c r="G3" s="81"/>
      <c r="H3" s="81"/>
      <c r="I3" s="81"/>
      <c r="J3" s="81"/>
      <c r="K3" s="81"/>
    </row>
    <row r="5" spans="1:12">
      <c r="A5" s="57" t="s">
        <v>477</v>
      </c>
      <c r="G5" s="73" t="s">
        <v>557</v>
      </c>
      <c r="I5" s="73" t="s">
        <v>556</v>
      </c>
      <c r="K5" s="59" t="s">
        <v>554</v>
      </c>
    </row>
    <row r="6" spans="1:12">
      <c r="B6" s="57" t="s">
        <v>478</v>
      </c>
    </row>
    <row r="7" spans="1:12">
      <c r="C7" s="57" t="s">
        <v>547</v>
      </c>
    </row>
    <row r="8" spans="1:12">
      <c r="D8" s="57" t="s">
        <v>480</v>
      </c>
      <c r="G8" s="66">
        <v>2923.46</v>
      </c>
      <c r="I8" s="66">
        <v>9795.68</v>
      </c>
      <c r="K8" s="66">
        <f>G8-I8</f>
        <v>-6872.22</v>
      </c>
    </row>
    <row r="9" spans="1:12">
      <c r="D9" s="57" t="s">
        <v>481</v>
      </c>
      <c r="G9" s="66">
        <v>17024.77</v>
      </c>
      <c r="I9" s="66">
        <v>569.69000000000005</v>
      </c>
      <c r="K9" s="66">
        <f t="shared" ref="K9:K12" si="0">G9-I9</f>
        <v>16455.080000000002</v>
      </c>
      <c r="L9" s="75"/>
    </row>
    <row r="10" spans="1:12">
      <c r="D10" s="57" t="s">
        <v>512</v>
      </c>
      <c r="G10" s="76" t="s">
        <v>555</v>
      </c>
      <c r="I10" s="66">
        <v>1285.73</v>
      </c>
      <c r="K10" s="66">
        <f t="shared" si="0"/>
        <v>-1285.73</v>
      </c>
    </row>
    <row r="11" spans="1:12">
      <c r="D11" s="57" t="s">
        <v>513</v>
      </c>
      <c r="G11" s="77" t="s">
        <v>555</v>
      </c>
      <c r="I11" s="67">
        <v>9831.68</v>
      </c>
      <c r="K11" s="67">
        <f t="shared" si="0"/>
        <v>-9831.68</v>
      </c>
    </row>
    <row r="12" spans="1:12">
      <c r="C12" s="57" t="s">
        <v>482</v>
      </c>
      <c r="G12" s="66">
        <v>19948.23</v>
      </c>
      <c r="I12" s="66">
        <v>21482.78</v>
      </c>
      <c r="K12" s="66">
        <f t="shared" si="0"/>
        <v>-1534.5499999999993</v>
      </c>
    </row>
    <row r="14" spans="1:12">
      <c r="C14" s="57" t="s">
        <v>483</v>
      </c>
    </row>
    <row r="15" spans="1:12">
      <c r="D15" s="57" t="s">
        <v>483</v>
      </c>
      <c r="G15" s="67">
        <v>72794.58</v>
      </c>
      <c r="I15" s="67">
        <v>83981.33</v>
      </c>
      <c r="K15" s="67">
        <f t="shared" ref="K15:K16" si="1">G15-I15</f>
        <v>-11186.75</v>
      </c>
      <c r="L15" s="75"/>
    </row>
    <row r="16" spans="1:12">
      <c r="C16" s="57" t="s">
        <v>484</v>
      </c>
      <c r="G16" s="66">
        <v>72794.58</v>
      </c>
      <c r="I16" s="66">
        <v>83981.33</v>
      </c>
      <c r="K16" s="66">
        <f t="shared" si="1"/>
        <v>-11186.75</v>
      </c>
      <c r="L16" s="75"/>
    </row>
    <row r="18" spans="1:12">
      <c r="C18" s="57" t="s">
        <v>485</v>
      </c>
    </row>
    <row r="19" spans="1:12">
      <c r="D19" s="57" t="s">
        <v>486</v>
      </c>
      <c r="G19" s="66">
        <v>38281.82</v>
      </c>
      <c r="I19" s="66">
        <v>22039.87</v>
      </c>
      <c r="K19" s="66">
        <f t="shared" ref="K19:K22" si="2">G19-I19</f>
        <v>16241.95</v>
      </c>
      <c r="L19" s="78"/>
    </row>
    <row r="20" spans="1:12">
      <c r="D20" s="57" t="s">
        <v>487</v>
      </c>
      <c r="G20" s="74">
        <v>2919.8</v>
      </c>
      <c r="I20" s="74">
        <v>2919.8</v>
      </c>
      <c r="K20" s="76" t="s">
        <v>555</v>
      </c>
    </row>
    <row r="21" spans="1:12">
      <c r="C21" s="57" t="s">
        <v>488</v>
      </c>
      <c r="G21" s="67">
        <v>41201.620000000003</v>
      </c>
      <c r="I21" s="67">
        <v>24959.67</v>
      </c>
      <c r="K21" s="67">
        <f t="shared" si="2"/>
        <v>16241.950000000004</v>
      </c>
      <c r="L21" s="78"/>
    </row>
    <row r="22" spans="1:12">
      <c r="B22" s="57" t="s">
        <v>489</v>
      </c>
      <c r="G22" s="66">
        <v>133944.43</v>
      </c>
      <c r="I22" s="66">
        <v>130423.78</v>
      </c>
      <c r="K22" s="66">
        <f t="shared" si="2"/>
        <v>3520.6499999999942</v>
      </c>
    </row>
    <row r="24" spans="1:12">
      <c r="B24" s="57" t="s">
        <v>490</v>
      </c>
    </row>
    <row r="25" spans="1:12">
      <c r="C25" s="57" t="s">
        <v>491</v>
      </c>
      <c r="G25" s="66">
        <v>-2099</v>
      </c>
      <c r="I25" s="66">
        <v>-1759</v>
      </c>
      <c r="K25" s="66">
        <f t="shared" ref="K25:K28" si="3">G25-I25</f>
        <v>-340</v>
      </c>
    </row>
    <row r="26" spans="1:12">
      <c r="C26" s="57" t="s">
        <v>492</v>
      </c>
      <c r="G26" s="74">
        <v>2638.62</v>
      </c>
      <c r="I26" s="74">
        <v>2638.62</v>
      </c>
      <c r="K26" s="76" t="s">
        <v>555</v>
      </c>
    </row>
    <row r="27" spans="1:12">
      <c r="B27" s="57" t="s">
        <v>493</v>
      </c>
      <c r="G27" s="67">
        <v>539.62</v>
      </c>
      <c r="I27" s="67">
        <v>879.62</v>
      </c>
      <c r="K27" s="67">
        <f t="shared" si="3"/>
        <v>-340</v>
      </c>
    </row>
    <row r="28" spans="1:12" ht="15.75" thickBot="1">
      <c r="A28" s="57" t="s">
        <v>494</v>
      </c>
      <c r="G28" s="72">
        <v>134484.04999999999</v>
      </c>
      <c r="I28" s="72">
        <v>131303.4</v>
      </c>
      <c r="K28" s="72">
        <f t="shared" si="3"/>
        <v>3180.6499999999942</v>
      </c>
    </row>
    <row r="29" spans="1:12" ht="15.75" thickTop="1"/>
    <row r="30" spans="1:12">
      <c r="A30" s="57" t="s">
        <v>548</v>
      </c>
    </row>
    <row r="31" spans="1:12">
      <c r="B31" s="57" t="s">
        <v>495</v>
      </c>
    </row>
    <row r="32" spans="1:12">
      <c r="C32" s="57" t="s">
        <v>496</v>
      </c>
    </row>
    <row r="33" spans="3:12">
      <c r="D33" s="57" t="s">
        <v>497</v>
      </c>
    </row>
    <row r="34" spans="3:12">
      <c r="E34" s="57" t="s">
        <v>514</v>
      </c>
      <c r="G34" s="69">
        <v>0</v>
      </c>
      <c r="I34" s="66">
        <v>3973.32</v>
      </c>
      <c r="K34" s="66">
        <f t="shared" ref="K34:K37" si="4">G34-I34</f>
        <v>-3973.32</v>
      </c>
    </row>
    <row r="35" spans="3:12">
      <c r="E35" s="57" t="s">
        <v>515</v>
      </c>
      <c r="G35" s="69">
        <v>0</v>
      </c>
      <c r="I35" s="66">
        <v>-22.73</v>
      </c>
      <c r="K35" s="66">
        <f t="shared" si="4"/>
        <v>22.73</v>
      </c>
    </row>
    <row r="36" spans="3:12">
      <c r="E36" s="57" t="s">
        <v>516</v>
      </c>
      <c r="G36" s="71">
        <v>0</v>
      </c>
      <c r="I36" s="67">
        <v>137.91</v>
      </c>
      <c r="K36" s="67">
        <f t="shared" si="4"/>
        <v>-137.91</v>
      </c>
    </row>
    <row r="37" spans="3:12">
      <c r="D37" s="57" t="s">
        <v>499</v>
      </c>
      <c r="G37" s="69">
        <v>0</v>
      </c>
      <c r="I37" s="66">
        <v>4088.5</v>
      </c>
      <c r="K37" s="66">
        <f t="shared" si="4"/>
        <v>-4088.5</v>
      </c>
    </row>
    <row r="39" spans="3:12">
      <c r="D39" s="57" t="s">
        <v>500</v>
      </c>
    </row>
    <row r="40" spans="3:12">
      <c r="E40" s="57" t="s">
        <v>501</v>
      </c>
      <c r="G40" s="66">
        <v>5487</v>
      </c>
      <c r="I40" s="66">
        <v>2740.5</v>
      </c>
      <c r="K40" s="66">
        <f t="shared" ref="K40:K46" si="5">G40-I40</f>
        <v>2746.5</v>
      </c>
      <c r="L40" s="75"/>
    </row>
    <row r="41" spans="3:12">
      <c r="E41" s="57" t="s">
        <v>549</v>
      </c>
      <c r="G41" s="66">
        <v>459</v>
      </c>
      <c r="I41" s="66">
        <v>459</v>
      </c>
      <c r="K41" s="66">
        <f t="shared" si="5"/>
        <v>0</v>
      </c>
    </row>
    <row r="42" spans="3:12">
      <c r="E42" s="57" t="s">
        <v>502</v>
      </c>
      <c r="G42" s="66">
        <v>930.56</v>
      </c>
      <c r="I42" s="66">
        <v>930.56</v>
      </c>
      <c r="K42" s="66">
        <f t="shared" si="5"/>
        <v>0</v>
      </c>
    </row>
    <row r="43" spans="3:12">
      <c r="E43" s="57" t="s">
        <v>503</v>
      </c>
      <c r="G43" s="66">
        <v>369</v>
      </c>
      <c r="I43" s="66">
        <v>983.16</v>
      </c>
      <c r="K43" s="66">
        <f t="shared" si="5"/>
        <v>-614.16</v>
      </c>
    </row>
    <row r="44" spans="3:12">
      <c r="E44" s="57" t="s">
        <v>552</v>
      </c>
      <c r="G44" s="67">
        <v>27</v>
      </c>
      <c r="I44" s="67">
        <v>30</v>
      </c>
      <c r="K44" s="67">
        <f t="shared" si="5"/>
        <v>-3</v>
      </c>
    </row>
    <row r="45" spans="3:12">
      <c r="D45" s="57" t="s">
        <v>504</v>
      </c>
      <c r="G45" s="67">
        <v>7272.56</v>
      </c>
      <c r="I45" s="67">
        <v>5143.22</v>
      </c>
      <c r="K45" s="67">
        <f t="shared" si="5"/>
        <v>2129.34</v>
      </c>
      <c r="L45" s="78"/>
    </row>
    <row r="46" spans="3:12">
      <c r="C46" s="57" t="s">
        <v>505</v>
      </c>
      <c r="G46" s="66">
        <v>7272.56</v>
      </c>
      <c r="I46" s="66">
        <v>9231.7199999999993</v>
      </c>
      <c r="K46" s="66">
        <f t="shared" si="5"/>
        <v>-1959.1599999999989</v>
      </c>
      <c r="L46" s="78"/>
    </row>
    <row r="48" spans="3:12">
      <c r="C48" s="57" t="s">
        <v>517</v>
      </c>
    </row>
    <row r="49" spans="1:12">
      <c r="D49" s="57" t="s">
        <v>518</v>
      </c>
      <c r="G49" s="67">
        <v>-31018.67</v>
      </c>
      <c r="I49" s="71">
        <v>0</v>
      </c>
      <c r="K49" s="67">
        <f t="shared" ref="K49:K51" si="6">G49-I49</f>
        <v>-31018.67</v>
      </c>
    </row>
    <row r="50" spans="1:12">
      <c r="C50" s="57" t="s">
        <v>519</v>
      </c>
      <c r="G50" s="67">
        <v>-31018.67</v>
      </c>
      <c r="I50" s="71">
        <v>0</v>
      </c>
      <c r="K50" s="67">
        <f t="shared" si="6"/>
        <v>-31018.67</v>
      </c>
    </row>
    <row r="51" spans="1:12">
      <c r="B51" s="57" t="s">
        <v>520</v>
      </c>
      <c r="G51" s="66">
        <v>-23746.11</v>
      </c>
      <c r="I51" s="66">
        <v>9231.7199999999993</v>
      </c>
      <c r="K51" s="66">
        <f t="shared" si="6"/>
        <v>-32977.83</v>
      </c>
      <c r="L51" s="75"/>
    </row>
    <row r="53" spans="1:12">
      <c r="B53" s="57" t="s">
        <v>521</v>
      </c>
    </row>
    <row r="54" spans="1:12">
      <c r="C54" s="57" t="s">
        <v>507</v>
      </c>
      <c r="G54" s="66">
        <v>5100</v>
      </c>
      <c r="I54" s="66">
        <v>5100</v>
      </c>
      <c r="K54" s="66">
        <f t="shared" ref="K54:K59" si="7">G54-I54</f>
        <v>0</v>
      </c>
    </row>
    <row r="55" spans="1:12">
      <c r="C55" s="57" t="s">
        <v>508</v>
      </c>
      <c r="G55" s="66">
        <v>116971.68</v>
      </c>
      <c r="I55" s="66">
        <v>718.25</v>
      </c>
      <c r="K55" s="66">
        <f t="shared" si="7"/>
        <v>116253.43</v>
      </c>
    </row>
    <row r="56" spans="1:12">
      <c r="C56" s="57" t="s">
        <v>509</v>
      </c>
      <c r="G56" s="66">
        <v>-115000</v>
      </c>
      <c r="I56" s="69">
        <v>0</v>
      </c>
      <c r="K56" s="66">
        <f t="shared" si="7"/>
        <v>-115000</v>
      </c>
      <c r="L56" s="75"/>
    </row>
    <row r="57" spans="1:12">
      <c r="C57" s="57" t="s">
        <v>471</v>
      </c>
      <c r="G57" s="67">
        <v>151158.48000000001</v>
      </c>
      <c r="I57" s="67">
        <v>116253.43</v>
      </c>
      <c r="K57" s="67">
        <f t="shared" si="7"/>
        <v>34905.050000000017</v>
      </c>
    </row>
    <row r="58" spans="1:12">
      <c r="B58" s="57" t="s">
        <v>522</v>
      </c>
      <c r="G58" s="67">
        <v>158230.16</v>
      </c>
      <c r="I58" s="67">
        <v>122071.67999999999</v>
      </c>
      <c r="K58" s="67">
        <f t="shared" si="7"/>
        <v>36158.48000000001</v>
      </c>
      <c r="L58" s="75"/>
    </row>
    <row r="59" spans="1:12" ht="15.75" thickBot="1">
      <c r="A59" s="57" t="s">
        <v>523</v>
      </c>
      <c r="G59" s="79">
        <v>134484.04999999999</v>
      </c>
      <c r="I59" s="79">
        <v>131303.4</v>
      </c>
      <c r="K59" s="79">
        <f t="shared" si="7"/>
        <v>3180.6499999999942</v>
      </c>
      <c r="L59" s="78"/>
    </row>
    <row r="60" spans="1:12" ht="15.75" thickTop="1"/>
  </sheetData>
  <mergeCells count="3">
    <mergeCell ref="A1:K1"/>
    <mergeCell ref="A2:K2"/>
    <mergeCell ref="A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abSelected="1" workbookViewId="0">
      <selection activeCell="B4" sqref="B4"/>
    </sheetView>
  </sheetViews>
  <sheetFormatPr defaultRowHeight="16.5"/>
  <cols>
    <col min="1" max="16384" width="9" style="51"/>
  </cols>
  <sheetData>
    <row r="1" spans="1:2">
      <c r="A1" s="51" t="s">
        <v>380</v>
      </c>
      <c r="B1" s="51" t="s">
        <v>378</v>
      </c>
    </row>
    <row r="2" spans="1:2">
      <c r="A2" s="51" t="s">
        <v>381</v>
      </c>
      <c r="B2" s="51" t="s">
        <v>411</v>
      </c>
    </row>
    <row r="3" spans="1:2">
      <c r="A3" s="51" t="s">
        <v>379</v>
      </c>
      <c r="B3" s="51" t="s">
        <v>561</v>
      </c>
    </row>
    <row r="5" spans="1:2">
      <c r="A5" s="51" t="s">
        <v>414</v>
      </c>
      <c r="B5" s="51" t="s">
        <v>415</v>
      </c>
    </row>
    <row r="6" spans="1:2">
      <c r="A6" s="51" t="s">
        <v>384</v>
      </c>
      <c r="B6" s="51" t="s">
        <v>385</v>
      </c>
    </row>
    <row r="8" spans="1:2">
      <c r="A8" s="51" t="s">
        <v>382</v>
      </c>
      <c r="B8" s="51" t="s">
        <v>412</v>
      </c>
    </row>
    <row r="9" spans="1:2">
      <c r="A9" s="51" t="s">
        <v>383</v>
      </c>
      <c r="B9" s="51" t="s">
        <v>413</v>
      </c>
    </row>
    <row r="11" spans="1:2">
      <c r="A11" s="51" t="s">
        <v>386</v>
      </c>
      <c r="B11" s="51" t="s">
        <v>393</v>
      </c>
    </row>
    <row r="15" spans="1:2">
      <c r="A15" t="s">
        <v>394</v>
      </c>
    </row>
    <row r="16" spans="1:2">
      <c r="A16" t="s">
        <v>395</v>
      </c>
    </row>
    <row r="17" spans="1:1">
      <c r="A17" t="s">
        <v>396</v>
      </c>
    </row>
    <row r="18" spans="1:1">
      <c r="A18" t="s">
        <v>388</v>
      </c>
    </row>
    <row r="19" spans="1:1">
      <c r="A19" t="s">
        <v>389</v>
      </c>
    </row>
    <row r="20" spans="1:1">
      <c r="A20" t="s">
        <v>391</v>
      </c>
    </row>
    <row r="21" spans="1:1">
      <c r="A21" t="s">
        <v>390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406</v>
      </c>
      <c r="J3" s="6" t="s">
        <v>2</v>
      </c>
      <c r="K3" s="6" t="s">
        <v>410</v>
      </c>
    </row>
    <row r="4" spans="1:12" ht="13.5" customHeight="1">
      <c r="A4" s="7" t="s">
        <v>94</v>
      </c>
      <c r="B4" s="7">
        <v>4</v>
      </c>
      <c r="C4" s="7">
        <v>1</v>
      </c>
      <c r="D4" s="6">
        <f>C4*B4</f>
        <v>4</v>
      </c>
      <c r="F4" s="10"/>
      <c r="G4" s="7" t="s">
        <v>397</v>
      </c>
      <c r="I4" s="6">
        <f>2+1</f>
        <v>3</v>
      </c>
      <c r="J4" s="6">
        <v>3</v>
      </c>
      <c r="K4" s="6">
        <f>I4-J4</f>
        <v>0</v>
      </c>
      <c r="L4" s="52">
        <v>2</v>
      </c>
    </row>
    <row r="5" spans="1:12" ht="13.5" customHeight="1">
      <c r="A5" s="7" t="s">
        <v>87</v>
      </c>
      <c r="B5" s="7">
        <v>5</v>
      </c>
      <c r="C5" s="7">
        <v>1</v>
      </c>
      <c r="D5" s="6">
        <f t="shared" ref="D5:D13" si="0">C5*B5</f>
        <v>5</v>
      </c>
      <c r="F5" s="11"/>
      <c r="G5" s="7" t="s">
        <v>399</v>
      </c>
      <c r="I5" s="6">
        <v>0</v>
      </c>
      <c r="J5" s="6">
        <v>2</v>
      </c>
      <c r="K5" s="6">
        <f t="shared" ref="K5:K13" si="1">I5-J5</f>
        <v>-2</v>
      </c>
      <c r="L5" s="6">
        <v>10</v>
      </c>
    </row>
    <row r="6" spans="1:12" ht="13.5" customHeight="1">
      <c r="A6" s="7" t="s">
        <v>363</v>
      </c>
      <c r="B6" s="7">
        <v>21</v>
      </c>
      <c r="C6" s="7">
        <v>1</v>
      </c>
      <c r="D6" s="6">
        <f t="shared" si="0"/>
        <v>21</v>
      </c>
      <c r="F6" s="11"/>
      <c r="G6" s="7" t="s">
        <v>398</v>
      </c>
      <c r="I6" s="6">
        <f>6+3</f>
        <v>9</v>
      </c>
      <c r="J6" s="6">
        <v>6</v>
      </c>
      <c r="K6" s="6">
        <f t="shared" si="1"/>
        <v>3</v>
      </c>
      <c r="L6" s="52">
        <v>3</v>
      </c>
    </row>
    <row r="7" spans="1:12" ht="13.5" customHeight="1">
      <c r="A7" s="7" t="s">
        <v>96</v>
      </c>
      <c r="B7" s="7">
        <v>10</v>
      </c>
      <c r="C7" s="7">
        <v>1</v>
      </c>
      <c r="D7" s="6">
        <f t="shared" si="0"/>
        <v>10</v>
      </c>
      <c r="F7" s="11"/>
      <c r="G7" s="7" t="s">
        <v>400</v>
      </c>
      <c r="I7" s="6">
        <f>1+1</f>
        <v>2</v>
      </c>
      <c r="J7" s="6">
        <v>3</v>
      </c>
      <c r="K7" s="6">
        <f t="shared" si="1"/>
        <v>-1</v>
      </c>
      <c r="L7" s="6">
        <v>0</v>
      </c>
    </row>
    <row r="8" spans="1:12" ht="13.5" customHeight="1">
      <c r="A8" s="7" t="s">
        <v>79</v>
      </c>
      <c r="B8" s="7">
        <v>10</v>
      </c>
      <c r="C8" s="7">
        <v>1</v>
      </c>
      <c r="D8" s="6">
        <f>C8*B8</f>
        <v>10</v>
      </c>
      <c r="F8" s="11"/>
      <c r="G8" s="7" t="s">
        <v>401</v>
      </c>
      <c r="I8" s="6">
        <f>1+3</f>
        <v>4</v>
      </c>
      <c r="J8" s="6">
        <v>3</v>
      </c>
      <c r="K8" s="6">
        <f t="shared" si="1"/>
        <v>1</v>
      </c>
      <c r="L8" s="52">
        <v>1</v>
      </c>
    </row>
    <row r="9" spans="1:12" ht="13.5" customHeight="1">
      <c r="A9" s="7" t="s">
        <v>359</v>
      </c>
      <c r="B9" s="7">
        <v>40</v>
      </c>
      <c r="C9" s="7">
        <v>1</v>
      </c>
      <c r="D9" s="6">
        <f t="shared" si="0"/>
        <v>40</v>
      </c>
      <c r="F9" s="11"/>
      <c r="G9" s="7" t="s">
        <v>402</v>
      </c>
      <c r="I9" s="6">
        <v>3</v>
      </c>
      <c r="J9" s="6">
        <v>3</v>
      </c>
      <c r="K9" s="6">
        <f t="shared" si="1"/>
        <v>0</v>
      </c>
      <c r="L9" s="42">
        <v>2</v>
      </c>
    </row>
    <row r="10" spans="1:12" ht="13.5" customHeight="1">
      <c r="A10" s="7" t="s">
        <v>89</v>
      </c>
      <c r="B10" s="7">
        <v>3</v>
      </c>
      <c r="C10" s="7">
        <v>2</v>
      </c>
      <c r="D10" s="6">
        <f t="shared" si="0"/>
        <v>6</v>
      </c>
      <c r="F10" s="11"/>
      <c r="G10" s="7" t="s">
        <v>403</v>
      </c>
      <c r="I10" s="6">
        <f>2+2</f>
        <v>4</v>
      </c>
      <c r="J10" s="6">
        <v>3</v>
      </c>
      <c r="K10" s="6">
        <f t="shared" si="1"/>
        <v>1</v>
      </c>
      <c r="L10" s="52">
        <v>1</v>
      </c>
    </row>
    <row r="11" spans="1:12" ht="13.5" customHeight="1">
      <c r="A11" s="7" t="s">
        <v>101</v>
      </c>
      <c r="B11" s="7">
        <v>7</v>
      </c>
      <c r="D11" s="6">
        <f t="shared" si="0"/>
        <v>0</v>
      </c>
      <c r="F11" s="11"/>
      <c r="G11" s="7" t="s">
        <v>407</v>
      </c>
      <c r="I11" s="6">
        <v>1</v>
      </c>
      <c r="J11" s="6">
        <v>3</v>
      </c>
      <c r="K11" s="6">
        <f t="shared" si="1"/>
        <v>-2</v>
      </c>
      <c r="L11" s="52">
        <v>1</v>
      </c>
    </row>
    <row r="12" spans="1:12" ht="13.5" customHeight="1">
      <c r="A12" s="7" t="s">
        <v>97</v>
      </c>
      <c r="B12" s="7">
        <v>10</v>
      </c>
      <c r="D12" s="6">
        <f t="shared" si="0"/>
        <v>0</v>
      </c>
      <c r="F12" s="11"/>
      <c r="G12" s="7" t="s">
        <v>404</v>
      </c>
      <c r="I12" s="6">
        <f>3+2</f>
        <v>5</v>
      </c>
      <c r="J12" s="6">
        <v>3</v>
      </c>
      <c r="K12" s="6">
        <f t="shared" si="1"/>
        <v>2</v>
      </c>
      <c r="L12" s="6">
        <v>0</v>
      </c>
    </row>
    <row r="13" spans="1:12" ht="13.5" customHeight="1">
      <c r="A13" s="7" t="s">
        <v>90</v>
      </c>
      <c r="B13" s="7">
        <v>5</v>
      </c>
      <c r="C13" s="7">
        <v>1</v>
      </c>
      <c r="D13" s="6">
        <f t="shared" si="0"/>
        <v>5</v>
      </c>
      <c r="F13" s="11"/>
      <c r="G13" s="7" t="s">
        <v>405</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392</v>
      </c>
      <c r="B16" s="7">
        <v>1.9</v>
      </c>
      <c r="C16" s="7">
        <v>2</v>
      </c>
      <c r="D16" s="6">
        <f>C16*B16</f>
        <v>3.8</v>
      </c>
      <c r="F16" s="11"/>
      <c r="G16" s="7" t="s">
        <v>408</v>
      </c>
      <c r="I16" s="6">
        <v>3</v>
      </c>
    </row>
    <row r="17" spans="1:15" ht="13.5" customHeight="1">
      <c r="A17" s="7" t="s">
        <v>84</v>
      </c>
      <c r="B17" s="7">
        <v>8</v>
      </c>
      <c r="C17" s="7">
        <v>0.3</v>
      </c>
      <c r="D17" s="6">
        <f>C17*B17</f>
        <v>2.4</v>
      </c>
      <c r="F17" s="11"/>
      <c r="G17" s="7" t="s">
        <v>409</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業績</vt:lpstr>
      <vt:lpstr>toDo</vt:lpstr>
      <vt:lpstr>售水</vt:lpstr>
      <vt:lpstr>街電</vt:lpstr>
      <vt:lpstr>售水4</vt:lpstr>
      <vt:lpstr>售水3</vt:lpstr>
      <vt:lpstr>售水2</vt:lpstr>
      <vt:lpstr>售水1</vt:lpstr>
      <vt:lpstr>售水0</vt:lpstr>
      <vt:lpstr>p1</vt:lpstr>
      <vt:lpstr>p2</vt:lpstr>
      <vt:lpstr>p3</vt:lpstr>
      <vt:lpstr>p4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2017-12-25T02:03:24Z</dcterms:modified>
</cp:coreProperties>
</file>