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20" windowWidth="19395" windowHeight="7170" tabRatio="716"/>
  </bookViews>
  <sheets>
    <sheet name="業績" sheetId="8" r:id="rId1"/>
    <sheet name="toDo" sheetId="9" r:id="rId2"/>
    <sheet name="售水-wk" sheetId="10" r:id="rId3"/>
    <sheet name="街電" sheetId="5" r:id="rId4"/>
    <sheet name="售水4" sheetId="1" r:id="rId5"/>
    <sheet name="售水3" sheetId="6" r:id="rId6"/>
    <sheet name="售水2" sheetId="2" r:id="rId7"/>
    <sheet name="售水1" sheetId="3" r:id="rId8"/>
    <sheet name="售水0" sheetId="4" r:id="rId9"/>
  </sheets>
  <calcPr calcId="145621"/>
</workbook>
</file>

<file path=xl/calcChain.xml><?xml version="1.0" encoding="utf-8"?>
<calcChain xmlns="http://schemas.openxmlformats.org/spreadsheetml/2006/main">
  <c r="B55" i="8" l="1"/>
  <c r="B54" i="8" l="1"/>
  <c r="D36" i="10"/>
  <c r="D12" i="10"/>
  <c r="D10" i="10"/>
  <c r="D25" i="10"/>
  <c r="D26" i="10"/>
  <c r="D24" i="10"/>
  <c r="D23" i="10"/>
  <c r="D22" i="10"/>
  <c r="D21" i="10"/>
  <c r="D17" i="10"/>
  <c r="D16" i="10"/>
  <c r="D14" i="10"/>
  <c r="D15" i="10"/>
  <c r="C80" i="10"/>
  <c r="D80" i="10" s="1"/>
  <c r="C79" i="10"/>
  <c r="D79" i="10" s="1"/>
  <c r="C78" i="10"/>
  <c r="D78" i="10" s="1"/>
  <c r="I69" i="10"/>
  <c r="I71" i="10" s="1"/>
  <c r="K64" i="10"/>
  <c r="L50" i="10"/>
  <c r="L49" i="10"/>
  <c r="K44" i="10"/>
  <c r="L44" i="10" s="1"/>
  <c r="J44" i="10"/>
  <c r="K43" i="10"/>
  <c r="L43" i="10" s="1"/>
  <c r="J43" i="10"/>
  <c r="K41" i="10"/>
  <c r="L41" i="10" s="1"/>
  <c r="J41" i="10"/>
  <c r="K40" i="10"/>
  <c r="L40" i="10" s="1"/>
  <c r="J40" i="10"/>
  <c r="K39" i="10"/>
  <c r="L39" i="10" s="1"/>
  <c r="J39" i="10"/>
  <c r="K38" i="10"/>
  <c r="L38" i="10" s="1"/>
  <c r="J38" i="10"/>
  <c r="K37" i="10"/>
  <c r="L37" i="10" s="1"/>
  <c r="J37" i="10"/>
  <c r="K36" i="10"/>
  <c r="L36" i="10" s="1"/>
  <c r="J36" i="10"/>
  <c r="K35" i="10"/>
  <c r="L35" i="10" s="1"/>
  <c r="J35" i="10"/>
  <c r="K34" i="10"/>
  <c r="L34" i="10" s="1"/>
  <c r="J34" i="10"/>
  <c r="K33" i="10"/>
  <c r="L33" i="10" s="1"/>
  <c r="J33" i="10"/>
  <c r="K32" i="10"/>
  <c r="L32" i="10" s="1"/>
  <c r="J32" i="10"/>
  <c r="K31" i="10"/>
  <c r="L31" i="10" s="1"/>
  <c r="J31" i="10"/>
  <c r="K30" i="10"/>
  <c r="J30" i="10"/>
  <c r="D39" i="10"/>
  <c r="K29" i="10"/>
  <c r="L29" i="10" s="1"/>
  <c r="J29" i="10"/>
  <c r="M29" i="10" s="1"/>
  <c r="D38" i="10"/>
  <c r="K28" i="10"/>
  <c r="M28" i="10" s="1"/>
  <c r="J28" i="10"/>
  <c r="D37" i="10"/>
  <c r="D35" i="10"/>
  <c r="D34" i="10"/>
  <c r="D33" i="10"/>
  <c r="D31" i="10"/>
  <c r="L23" i="10"/>
  <c r="M23" i="10" s="1"/>
  <c r="D32" i="10"/>
  <c r="O22" i="10"/>
  <c r="L22" i="10"/>
  <c r="M22" i="10" s="1"/>
  <c r="D30" i="10"/>
  <c r="M21" i="10"/>
  <c r="L21" i="10"/>
  <c r="D29" i="10"/>
  <c r="D28" i="10"/>
  <c r="D19" i="10"/>
  <c r="D13" i="10"/>
  <c r="I13" i="10"/>
  <c r="K13" i="10" s="1"/>
  <c r="D18" i="10"/>
  <c r="I12" i="10"/>
  <c r="K12" i="10" s="1"/>
  <c r="D11" i="10"/>
  <c r="K11" i="10"/>
  <c r="I10" i="10"/>
  <c r="K10" i="10" s="1"/>
  <c r="D9" i="10"/>
  <c r="K9" i="10"/>
  <c r="D8" i="10"/>
  <c r="I8" i="10"/>
  <c r="K8" i="10" s="1"/>
  <c r="D7" i="10"/>
  <c r="I7" i="10"/>
  <c r="K7" i="10" s="1"/>
  <c r="D6" i="10"/>
  <c r="I6" i="10"/>
  <c r="K6" i="10" s="1"/>
  <c r="D5" i="10"/>
  <c r="K5" i="10"/>
  <c r="I4" i="10"/>
  <c r="K4" i="10" s="1"/>
  <c r="D4" i="10"/>
  <c r="D3" i="10"/>
  <c r="B53" i="8"/>
  <c r="M44" i="10" l="1"/>
  <c r="M37" i="10"/>
  <c r="D27" i="10"/>
  <c r="D40" i="10"/>
  <c r="M31" i="10"/>
  <c r="M33" i="10"/>
  <c r="M41" i="10"/>
  <c r="J69" i="10"/>
  <c r="J71" i="10" s="1"/>
  <c r="M35" i="10"/>
  <c r="M39" i="10"/>
  <c r="M30" i="10"/>
  <c r="M32" i="10"/>
  <c r="M34" i="10"/>
  <c r="M36" i="10"/>
  <c r="M38" i="10"/>
  <c r="M40" i="10"/>
  <c r="M43" i="10"/>
  <c r="D81" i="10"/>
  <c r="D82" i="10" s="1"/>
  <c r="K69" i="10" s="1"/>
  <c r="D20" i="10"/>
  <c r="L28" i="10"/>
  <c r="L30" i="10"/>
  <c r="I70" i="10"/>
  <c r="J70" i="10"/>
  <c r="B52" i="8"/>
  <c r="D2" i="10" l="1"/>
  <c r="K71" i="10"/>
  <c r="K70" i="10"/>
  <c r="L69" i="10"/>
  <c r="B51" i="8"/>
  <c r="L71" i="10" l="1"/>
  <c r="L70" i="10"/>
  <c r="B50" i="8"/>
  <c r="K46" i="8" l="1"/>
  <c r="B49" i="8" l="1"/>
  <c r="B46" i="8" l="1"/>
  <c r="B47" i="8"/>
  <c r="B48" i="8"/>
  <c r="B45" i="8" l="1"/>
  <c r="B43" i="8"/>
  <c r="B44" i="8"/>
  <c r="B42" i="8" l="1"/>
  <c r="B41" i="8" l="1"/>
  <c r="B40" i="8" l="1"/>
  <c r="B39" i="8" l="1"/>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E57" i="8" l="1"/>
  <c r="H57" i="8" l="1"/>
  <c r="K20" i="8" l="1"/>
  <c r="K19" i="8"/>
  <c r="I57" i="8" l="1"/>
  <c r="G57" i="8" l="1"/>
  <c r="O2" i="8" l="1"/>
  <c r="R7" i="8" l="1"/>
  <c r="S7" i="8" s="1"/>
  <c r="O7" i="8"/>
  <c r="R6" i="8"/>
  <c r="S6" i="8" s="1"/>
  <c r="O6" i="8"/>
  <c r="R5" i="8"/>
  <c r="S5" i="8" s="1"/>
  <c r="O5" i="8"/>
  <c r="R4" i="8"/>
  <c r="O4" i="8"/>
  <c r="R3" i="8"/>
  <c r="O3" i="8"/>
  <c r="R2" i="8"/>
  <c r="F57" i="8" l="1"/>
  <c r="H58" i="8" l="1"/>
  <c r="I58" i="8"/>
  <c r="G58" i="8"/>
  <c r="C57" i="8"/>
  <c r="D57" i="8"/>
  <c r="F59" i="8" l="1"/>
  <c r="E58" i="8"/>
  <c r="D26" i="1" l="1"/>
  <c r="C78" i="6" l="1"/>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J55" i="6" l="1"/>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3" authorId="0">
      <text>
        <r>
          <rPr>
            <b/>
            <sz val="9"/>
            <color indexed="81"/>
            <rFont val="Tahoma"/>
            <family val="2"/>
          </rPr>
          <t>11/11 朱小姐
11/11 1號先生
11/11 房東老鄉
11/12 1號太太
11/15 微商未領已回老家</t>
        </r>
      </text>
    </comment>
    <comment ref="L4" authorId="0">
      <text>
        <r>
          <rPr>
            <b/>
            <sz val="9"/>
            <color indexed="81"/>
            <rFont val="Tahoma"/>
            <family val="2"/>
          </rPr>
          <t>20171213
廣2-&gt;廣4</t>
        </r>
      </text>
    </comment>
    <comment ref="F17" authorId="0">
      <text>
        <r>
          <rPr>
            <b/>
            <sz val="9"/>
            <color indexed="81"/>
            <rFont val="Tahoma"/>
            <family val="2"/>
          </rPr>
          <t>樹田1-16</t>
        </r>
      </text>
    </comment>
    <comment ref="F18" authorId="0">
      <text>
        <r>
          <rPr>
            <b/>
            <sz val="9"/>
            <color indexed="81"/>
            <rFont val="Tahoma"/>
            <family val="2"/>
          </rPr>
          <t>樹田17-53</t>
        </r>
      </text>
    </comment>
    <comment ref="F19" authorId="0">
      <text>
        <r>
          <rPr>
            <b/>
            <sz val="9"/>
            <color indexed="81"/>
            <rFont val="Tahoma"/>
            <family val="2"/>
          </rPr>
          <t>樹田54-60</t>
        </r>
      </text>
    </comment>
    <comment ref="F20" authorId="0">
      <text>
        <r>
          <rPr>
            <b/>
            <sz val="9"/>
            <color indexed="81"/>
            <rFont val="Tahoma"/>
            <family val="2"/>
          </rPr>
          <t>樹田61-63</t>
        </r>
      </text>
    </comment>
    <comment ref="G20" authorId="0">
      <text>
        <r>
          <rPr>
            <b/>
            <sz val="9"/>
            <color indexed="81"/>
            <rFont val="Tahoma"/>
            <family val="2"/>
          </rPr>
          <t>樹田4-1
樹田35-1</t>
        </r>
      </text>
    </comment>
    <comment ref="G21" authorId="0">
      <text>
        <r>
          <rPr>
            <b/>
            <sz val="9"/>
            <color indexed="81"/>
            <rFont val="Tahoma"/>
            <family val="2"/>
          </rPr>
          <t>樹田38-1
樹田4-2</t>
        </r>
      </text>
    </comment>
    <comment ref="G22" authorId="0">
      <text>
        <r>
          <rPr>
            <b/>
            <sz val="9"/>
            <color indexed="81"/>
            <rFont val="Tahoma"/>
            <family val="2"/>
          </rPr>
          <t>樹田5-1
樹田54-1
樹田30-1
樹田34-1
樹田46-1</t>
        </r>
      </text>
    </comment>
    <comment ref="D23" authorId="0">
      <text>
        <r>
          <rPr>
            <b/>
            <sz val="9"/>
            <color indexed="81"/>
            <rFont val="Tahoma"/>
            <charset val="1"/>
          </rPr>
          <t>廈崗33</t>
        </r>
      </text>
    </comment>
    <comment ref="G23" authorId="0">
      <text>
        <r>
          <rPr>
            <b/>
            <sz val="9"/>
            <color indexed="81"/>
            <rFont val="Tahoma"/>
            <family val="2"/>
          </rPr>
          <t>樹田62-1
樹田26-1</t>
        </r>
      </text>
    </comment>
    <comment ref="I23" authorId="0">
      <text>
        <r>
          <rPr>
            <b/>
            <sz val="9"/>
            <color indexed="81"/>
            <rFont val="Tahoma"/>
            <family val="2"/>
          </rPr>
          <t>樹田4(2次)
樹田34(1次)
樹田5(1次)</t>
        </r>
      </text>
    </comment>
    <comment ref="G24" authorId="0">
      <text>
        <r>
          <rPr>
            <b/>
            <sz val="9"/>
            <color indexed="81"/>
            <rFont val="Tahoma"/>
            <family val="2"/>
          </rPr>
          <t>樹田34-2(5元包)</t>
        </r>
        <r>
          <rPr>
            <sz val="9"/>
            <color indexed="81"/>
            <rFont val="Tahoma"/>
            <family val="2"/>
          </rPr>
          <t xml:space="preserve">
</t>
        </r>
      </text>
    </comment>
    <comment ref="G25" authorId="0">
      <text>
        <r>
          <rPr>
            <b/>
            <sz val="9"/>
            <color indexed="81"/>
            <rFont val="Tahoma"/>
            <family val="2"/>
          </rPr>
          <t>樹田4-3(5元包)
樹田35-2(5元包)
樹田30-2(5元包)
樹田22-1(5元包)
樹田19-1(5元包)</t>
        </r>
      </text>
    </comment>
    <comment ref="I25" authorId="0">
      <text>
        <r>
          <rPr>
            <b/>
            <sz val="9"/>
            <color indexed="81"/>
            <rFont val="Tahoma"/>
            <family val="2"/>
          </rPr>
          <t>樹田35(2次)
樹田30(2次)
樹田22(1次)
樹田19(1次)</t>
        </r>
      </text>
    </comment>
    <comment ref="D26" authorId="0">
      <text>
        <r>
          <rPr>
            <b/>
            <sz val="9"/>
            <color indexed="81"/>
            <rFont val="Tahoma"/>
            <charset val="1"/>
          </rPr>
          <t>廈崗34</t>
        </r>
      </text>
    </comment>
    <comment ref="G26" authorId="0">
      <text>
        <r>
          <rPr>
            <b/>
            <sz val="9"/>
            <color indexed="81"/>
            <rFont val="Tahoma"/>
            <family val="2"/>
          </rPr>
          <t>樹田62-2(5元包)
樹田54-2
樹田5-2(5元包)
樹田61-1(5元包)</t>
        </r>
      </text>
    </comment>
    <comment ref="I26" authorId="0">
      <text>
        <r>
          <rPr>
            <b/>
            <sz val="9"/>
            <color indexed="81"/>
            <rFont val="Tahoma"/>
            <family val="2"/>
          </rPr>
          <t>樹田62(2次)
樹田61(1次)</t>
        </r>
      </text>
    </comment>
    <comment ref="F27" authorId="0">
      <text>
        <r>
          <rPr>
            <b/>
            <sz val="9"/>
            <color indexed="81"/>
            <rFont val="Tahoma"/>
            <family val="2"/>
          </rPr>
          <t>樹田64</t>
        </r>
      </text>
    </comment>
    <comment ref="G27" authorId="0">
      <text>
        <r>
          <rPr>
            <b/>
            <sz val="9"/>
            <color indexed="81"/>
            <rFont val="Tahoma"/>
            <family val="2"/>
          </rPr>
          <t>樹田34-3(5元包)
樹田4-4(5元包)
樹田59-1</t>
        </r>
      </text>
    </comment>
    <comment ref="I27" authorId="0">
      <text>
        <r>
          <rPr>
            <b/>
            <sz val="9"/>
            <color indexed="81"/>
            <rFont val="Tahoma"/>
            <family val="2"/>
          </rPr>
          <t>樹田64(0次)</t>
        </r>
      </text>
    </comment>
    <comment ref="G28" authorId="0">
      <text>
        <r>
          <rPr>
            <b/>
            <sz val="9"/>
            <color indexed="81"/>
            <rFont val="Tahoma"/>
            <family val="2"/>
          </rPr>
          <t>樹田30-3(5元包)
樹田4-5(5元包)</t>
        </r>
      </text>
    </comment>
    <comment ref="G29" authorId="0">
      <text>
        <r>
          <rPr>
            <b/>
            <sz val="9"/>
            <color indexed="81"/>
            <rFont val="Tahoma"/>
            <family val="2"/>
          </rPr>
          <t>樹田46-2(5元包)
樹田35-3(5元包)
樹田22-2(5元包)
樹田5-3(5元包)</t>
        </r>
      </text>
    </comment>
    <comment ref="I29" authorId="0">
      <text>
        <r>
          <rPr>
            <b/>
            <sz val="9"/>
            <color indexed="81"/>
            <rFont val="Tahoma"/>
            <family val="2"/>
          </rPr>
          <t>樹田46(2次)
樹田54(2次)</t>
        </r>
      </text>
    </comment>
    <comment ref="E30" authorId="0">
      <text>
        <r>
          <rPr>
            <b/>
            <sz val="9"/>
            <color indexed="81"/>
            <rFont val="Tahoma"/>
            <family val="2"/>
          </rPr>
          <t>廈崗1(9次)
廈崗29(3次)</t>
        </r>
      </text>
    </comment>
    <comment ref="F30" authorId="0">
      <text>
        <r>
          <rPr>
            <b/>
            <sz val="9"/>
            <color indexed="81"/>
            <rFont val="Tahoma"/>
            <family val="2"/>
          </rPr>
          <t>樹田65
樹田66B-樹田70B</t>
        </r>
      </text>
    </comment>
    <comment ref="I30" authorId="0">
      <text>
        <r>
          <rPr>
            <b/>
            <sz val="9"/>
            <color indexed="81"/>
            <rFont val="Tahoma"/>
            <family val="2"/>
          </rPr>
          <t>樹田65(0次)
樹田67B(0次)
樹田68B(0次)
樹田69B(0次)
樹田70B(0次)</t>
        </r>
      </text>
    </comment>
    <comment ref="F31" authorId="0">
      <text>
        <r>
          <rPr>
            <b/>
            <sz val="9"/>
            <color indexed="81"/>
            <rFont val="Tahoma"/>
            <family val="2"/>
          </rPr>
          <t>樹田71B-77B</t>
        </r>
      </text>
    </comment>
    <comment ref="G31" authorId="0">
      <text>
        <r>
          <rPr>
            <b/>
            <sz val="9"/>
            <color indexed="81"/>
            <rFont val="Tahoma"/>
            <family val="2"/>
          </rPr>
          <t>樹田34-4(5元包)
樹田54-3(5元包)
樹田5-4(5元包)
樹田46-3(5元包)
樹田64-1(5元包)
樹田30-4(5元包)</t>
        </r>
      </text>
    </comment>
    <comment ref="I31" authorId="0">
      <text>
        <r>
          <rPr>
            <b/>
            <sz val="9"/>
            <color indexed="81"/>
            <rFont val="Tahoma"/>
            <family val="2"/>
          </rPr>
          <t xml:space="preserve">樹田72B(0次)
樹田74B(0次)
樹田75B(0次)
樹田77B(0次)
</t>
        </r>
      </text>
    </comment>
    <comment ref="F32" authorId="0">
      <text>
        <r>
          <rPr>
            <b/>
            <sz val="9"/>
            <color indexed="81"/>
            <rFont val="Tahoma"/>
            <family val="2"/>
          </rPr>
          <t>樹田78B-81B</t>
        </r>
      </text>
    </comment>
    <comment ref="F33" authorId="0">
      <text>
        <r>
          <rPr>
            <b/>
            <sz val="9"/>
            <color indexed="81"/>
            <rFont val="Tahoma"/>
            <family val="2"/>
          </rPr>
          <t>樹田82B-85B</t>
        </r>
      </text>
    </comment>
    <comment ref="G33" authorId="0">
      <text>
        <r>
          <rPr>
            <b/>
            <sz val="9"/>
            <color indexed="81"/>
            <rFont val="Tahoma"/>
            <family val="2"/>
          </rPr>
          <t xml:space="preserve">樹田41-1(5元包)
</t>
        </r>
      </text>
    </comment>
    <comment ref="I33" authorId="0">
      <text>
        <r>
          <rPr>
            <b/>
            <sz val="9"/>
            <color indexed="81"/>
            <rFont val="Tahoma"/>
            <family val="2"/>
          </rPr>
          <t>樹田41-1(1次)</t>
        </r>
      </text>
    </comment>
    <comment ref="D34" authorId="0">
      <text>
        <r>
          <rPr>
            <b/>
            <sz val="9"/>
            <color indexed="81"/>
            <rFont val="Tahoma"/>
            <charset val="1"/>
          </rPr>
          <t>廈崗35-39</t>
        </r>
      </text>
    </comment>
    <comment ref="E34" authorId="0">
      <text>
        <r>
          <rPr>
            <b/>
            <sz val="9"/>
            <color indexed="81"/>
            <rFont val="Tahoma"/>
            <family val="2"/>
          </rPr>
          <t>廈崗35(0次)
廈崗37(0次)</t>
        </r>
      </text>
    </comment>
    <comment ref="F34" authorId="0">
      <text>
        <r>
          <rPr>
            <b/>
            <sz val="9"/>
            <color indexed="81"/>
            <rFont val="Tahoma"/>
            <family val="2"/>
          </rPr>
          <t>樹田86B-93B</t>
        </r>
      </text>
    </comment>
    <comment ref="G34" authorId="0">
      <text>
        <r>
          <rPr>
            <b/>
            <sz val="9"/>
            <color indexed="81"/>
            <rFont val="Tahoma"/>
            <family val="2"/>
          </rPr>
          <t>樹田35-4(5元包)
樹田78B-1
樹田54-3(5元包)</t>
        </r>
      </text>
    </comment>
    <comment ref="I34" authorId="0">
      <text>
        <r>
          <rPr>
            <b/>
            <sz val="9"/>
            <color indexed="81"/>
            <rFont val="Tahoma"/>
            <family val="2"/>
          </rPr>
          <t>樹田86B(0次)
樹田87B(0次)
樹田93B(0次)
樹田92B(0次)充4.5元</t>
        </r>
      </text>
    </comment>
    <comment ref="D35" authorId="0">
      <text>
        <r>
          <rPr>
            <b/>
            <sz val="9"/>
            <color indexed="81"/>
            <rFont val="Tahoma"/>
            <charset val="1"/>
          </rPr>
          <t>廈崗40
廈崗41</t>
        </r>
      </text>
    </comment>
    <comment ref="E35" authorId="0">
      <text>
        <r>
          <rPr>
            <b/>
            <sz val="9"/>
            <color indexed="81"/>
            <rFont val="Tahoma"/>
            <family val="2"/>
          </rPr>
          <t xml:space="preserve">廈崗7(2次)
</t>
        </r>
      </text>
    </comment>
    <comment ref="F35" authorId="0">
      <text>
        <r>
          <rPr>
            <b/>
            <sz val="9"/>
            <color indexed="81"/>
            <rFont val="Tahoma"/>
            <family val="2"/>
          </rPr>
          <t>樹田94B-95B</t>
        </r>
      </text>
    </comment>
    <comment ref="G35" authorId="0">
      <text>
        <r>
          <rPr>
            <b/>
            <sz val="9"/>
            <color indexed="81"/>
            <rFont val="Tahoma"/>
            <family val="2"/>
          </rPr>
          <t>樹田67B-1(5元包)
樹田30-5(5元包)</t>
        </r>
      </text>
    </comment>
    <comment ref="E36" authorId="0">
      <text>
        <r>
          <rPr>
            <b/>
            <sz val="9"/>
            <color indexed="81"/>
            <rFont val="Tahoma"/>
            <charset val="1"/>
          </rPr>
          <t>廈崗2紀先生</t>
        </r>
      </text>
    </comment>
    <comment ref="F36" authorId="0">
      <text>
        <r>
          <rPr>
            <b/>
            <sz val="9"/>
            <color indexed="81"/>
            <rFont val="Tahoma"/>
            <family val="2"/>
          </rPr>
          <t>樹田96B-102B</t>
        </r>
      </text>
    </comment>
    <comment ref="G36" authorId="0">
      <text>
        <r>
          <rPr>
            <b/>
            <sz val="9"/>
            <color indexed="81"/>
            <rFont val="Tahoma"/>
            <family val="2"/>
          </rPr>
          <t>樹田4-6(5元包)</t>
        </r>
      </text>
    </comment>
    <comment ref="I36" authorId="0">
      <text>
        <r>
          <rPr>
            <b/>
            <sz val="9"/>
            <color indexed="81"/>
            <rFont val="Tahoma"/>
            <family val="2"/>
          </rPr>
          <t xml:space="preserve">樹田96B(0次)
樹田100B(0次)
樹田102B(0次)
</t>
        </r>
      </text>
    </comment>
    <comment ref="D37" authorId="0">
      <text>
        <r>
          <rPr>
            <b/>
            <sz val="9"/>
            <color indexed="81"/>
            <rFont val="Tahoma"/>
            <charset val="1"/>
          </rPr>
          <t xml:space="preserve">廈崗42-46
</t>
        </r>
      </text>
    </comment>
    <comment ref="E37" authorId="0">
      <text>
        <r>
          <rPr>
            <b/>
            <sz val="9"/>
            <color indexed="81"/>
            <rFont val="Tahoma"/>
            <charset val="1"/>
          </rPr>
          <t>廈崗43(0次)</t>
        </r>
      </text>
    </comment>
    <comment ref="F37" authorId="0">
      <text>
        <r>
          <rPr>
            <b/>
            <sz val="9"/>
            <color indexed="81"/>
            <rFont val="Tahoma"/>
            <family val="2"/>
          </rPr>
          <t>樹田103B-105B</t>
        </r>
      </text>
    </comment>
    <comment ref="G37" authorId="0">
      <text>
        <r>
          <rPr>
            <b/>
            <sz val="9"/>
            <color indexed="81"/>
            <rFont val="Tahoma"/>
            <family val="2"/>
          </rPr>
          <t>樹田61-2(5元包)
樹田64-2(5元包)
樹田34-5(5元包)</t>
        </r>
      </text>
    </comment>
    <comment ref="F38" authorId="0">
      <text>
        <r>
          <rPr>
            <b/>
            <sz val="9"/>
            <color indexed="81"/>
            <rFont val="Tahoma"/>
            <family val="2"/>
          </rPr>
          <t>樹田106B-108B</t>
        </r>
      </text>
    </comment>
    <comment ref="G38" authorId="0">
      <text>
        <r>
          <rPr>
            <b/>
            <sz val="9"/>
            <color indexed="81"/>
            <rFont val="Tahoma"/>
            <charset val="1"/>
          </rPr>
          <t>樹田5-5(5元包)
樹田2-1(5元包)
樹田68B-1(5元包)</t>
        </r>
      </text>
    </comment>
    <comment ref="I38" authorId="0">
      <text>
        <r>
          <rPr>
            <b/>
            <sz val="9"/>
            <color indexed="81"/>
            <rFont val="Tahoma"/>
            <family val="2"/>
          </rPr>
          <t xml:space="preserve">樹田2(1次)
</t>
        </r>
      </text>
    </comment>
    <comment ref="F39" authorId="0">
      <text>
        <r>
          <rPr>
            <b/>
            <sz val="9"/>
            <color indexed="81"/>
            <rFont val="Tahoma"/>
            <family val="2"/>
          </rPr>
          <t>樹田109B</t>
        </r>
      </text>
    </comment>
    <comment ref="G39" authorId="0">
      <text>
        <r>
          <rPr>
            <b/>
            <sz val="9"/>
            <color indexed="81"/>
            <rFont val="Tahoma"/>
            <charset val="1"/>
          </rPr>
          <t>樹田5-6(5元包)
樹田90B-1(5元包)</t>
        </r>
      </text>
    </comment>
    <comment ref="I39" authorId="0">
      <text>
        <r>
          <rPr>
            <b/>
            <sz val="9"/>
            <color indexed="81"/>
            <rFont val="Tahoma"/>
            <family val="2"/>
          </rPr>
          <t xml:space="preserve">樹田90B(1次)
</t>
        </r>
      </text>
    </comment>
    <comment ref="F40" authorId="0">
      <text>
        <r>
          <rPr>
            <b/>
            <sz val="9"/>
            <color indexed="81"/>
            <rFont val="Tahoma"/>
            <family val="2"/>
          </rPr>
          <t>樹田110B-111B</t>
        </r>
      </text>
    </comment>
    <comment ref="G40" authorId="0">
      <text>
        <r>
          <rPr>
            <b/>
            <sz val="9"/>
            <color indexed="81"/>
            <rFont val="Tahoma"/>
            <family val="2"/>
          </rPr>
          <t>樹田34-6(5元包)
樹田22-3(5元包)</t>
        </r>
      </text>
    </comment>
    <comment ref="D41" authorId="0">
      <text>
        <r>
          <rPr>
            <b/>
            <sz val="9"/>
            <color indexed="81"/>
            <rFont val="Tahoma"/>
            <charset val="1"/>
          </rPr>
          <t xml:space="preserve">廈崗47-48
</t>
        </r>
      </text>
    </comment>
    <comment ref="F41" authorId="0">
      <text>
        <r>
          <rPr>
            <b/>
            <sz val="9"/>
            <color indexed="81"/>
            <rFont val="Tahoma"/>
            <family val="2"/>
          </rPr>
          <t>樹田112B-113B
樹田114B(未7)</t>
        </r>
      </text>
    </comment>
    <comment ref="G41" authorId="0">
      <text>
        <r>
          <rPr>
            <b/>
            <sz val="9"/>
            <color indexed="81"/>
            <rFont val="Tahoma"/>
            <family val="2"/>
          </rPr>
          <t>樹田54-4(5元包)
樹田92B-1(充4.5元)
樹田35-5(5元包)</t>
        </r>
      </text>
    </comment>
    <comment ref="G42" authorId="0">
      <text>
        <r>
          <rPr>
            <b/>
            <sz val="9"/>
            <color indexed="81"/>
            <rFont val="Tahoma"/>
            <charset val="1"/>
          </rPr>
          <t>樹田5-7(5元包)
樹田34-7(5元包2)</t>
        </r>
      </text>
    </comment>
    <comment ref="I42" authorId="0">
      <text>
        <r>
          <rPr>
            <b/>
            <sz val="9"/>
            <color indexed="81"/>
            <rFont val="Tahoma"/>
            <charset val="1"/>
          </rPr>
          <t>樹田34*2(7次)</t>
        </r>
      </text>
    </comment>
    <comment ref="G43" authorId="0">
      <text>
        <r>
          <rPr>
            <b/>
            <sz val="9"/>
            <color indexed="81"/>
            <rFont val="Tahoma"/>
            <charset val="1"/>
          </rPr>
          <t>林小姐回老家沒開門
樹田110B-1失敗
樹田2-2失敗</t>
        </r>
      </text>
    </comment>
    <comment ref="G44" authorId="0">
      <text>
        <r>
          <rPr>
            <b/>
            <sz val="9"/>
            <color indexed="81"/>
            <rFont val="Tahoma"/>
            <charset val="1"/>
          </rPr>
          <t xml:space="preserve">樹田99B-1
</t>
        </r>
      </text>
    </comment>
    <comment ref="G45" authorId="0">
      <text>
        <r>
          <rPr>
            <b/>
            <sz val="9"/>
            <color indexed="81"/>
            <rFont val="Tahoma"/>
            <charset val="1"/>
          </rPr>
          <t>樹田110B-2
樹田4-7-7.5(5元包)
樹田54-5(5元包)
樹田34-8-9(5元包2)
樹田64-3-4(5元包)
樹田68B-2(5元包)</t>
        </r>
      </text>
    </comment>
    <comment ref="F46" authorId="0">
      <text>
        <r>
          <rPr>
            <b/>
            <sz val="9"/>
            <color indexed="81"/>
            <rFont val="Tahoma"/>
            <family val="2"/>
          </rPr>
          <t>樹田115B</t>
        </r>
      </text>
    </comment>
    <comment ref="G46" authorId="0">
      <text>
        <r>
          <rPr>
            <b/>
            <sz val="9"/>
            <color indexed="81"/>
            <rFont val="Tahoma"/>
            <charset val="1"/>
          </rPr>
          <t>樹田4-8-9(5元包)
樹田61-3(5元包)
樹田5-8(5元包)</t>
        </r>
      </text>
    </comment>
    <comment ref="G47" authorId="0">
      <text>
        <r>
          <rPr>
            <b/>
            <sz val="9"/>
            <color indexed="81"/>
            <rFont val="Tahoma"/>
            <charset val="1"/>
          </rPr>
          <t>林小姐出去玩沒開門</t>
        </r>
      </text>
    </comment>
    <comment ref="F48" authorId="0">
      <text>
        <r>
          <rPr>
            <b/>
            <sz val="9"/>
            <color indexed="81"/>
            <rFont val="Tahoma"/>
            <family val="2"/>
          </rPr>
          <t>樹田116B</t>
        </r>
      </text>
    </comment>
    <comment ref="G48" authorId="0">
      <text>
        <r>
          <rPr>
            <b/>
            <sz val="9"/>
            <color indexed="81"/>
            <rFont val="Tahoma"/>
            <family val="2"/>
          </rPr>
          <t>樹田38-2(5元包)
樹田70B-1
樹田4-8(5元包)</t>
        </r>
      </text>
    </comment>
    <comment ref="I48" authorId="0">
      <text>
        <r>
          <rPr>
            <b/>
            <sz val="9"/>
            <color indexed="81"/>
            <rFont val="Tahoma"/>
            <charset val="1"/>
          </rPr>
          <t>樹田38(2次)</t>
        </r>
      </text>
    </comment>
    <comment ref="G49" authorId="0">
      <text>
        <r>
          <rPr>
            <b/>
            <sz val="9"/>
            <color indexed="81"/>
            <rFont val="Tahoma"/>
            <charset val="1"/>
          </rPr>
          <t>樹田34-10-11(5元包2)
樹田5-9(5元包)
樹田22-4(5元包)
樹田46-4-5(5元包)
樹田35-6(5元包)</t>
        </r>
      </text>
    </comment>
    <comment ref="G50" authorId="0">
      <text>
        <r>
          <rPr>
            <b/>
            <sz val="9"/>
            <color indexed="81"/>
            <rFont val="Tahoma"/>
            <charset val="1"/>
          </rPr>
          <t>樹田90B-2(5元包)
樹田96B-1(5元包)
樹田69B-1-2(5元包)</t>
        </r>
      </text>
    </comment>
    <comment ref="G51" authorId="0">
      <text>
        <r>
          <rPr>
            <b/>
            <sz val="9"/>
            <color indexed="81"/>
            <rFont val="Tahoma"/>
            <charset val="1"/>
          </rPr>
          <t>樹田34-12-13(5元包2)
樹田64-5-6(5元包)</t>
        </r>
      </text>
    </comment>
    <comment ref="G52" authorId="0">
      <text>
        <r>
          <rPr>
            <b/>
            <sz val="9"/>
            <color indexed="81"/>
            <rFont val="Tahoma"/>
            <charset val="1"/>
          </rPr>
          <t>樹田54-6(5元包)
樹田41-2(5元包)
樹田5-10-11(5元包)
樹田4-9(5元包)</t>
        </r>
      </text>
    </comment>
    <comment ref="G53" authorId="0">
      <text>
        <r>
          <rPr>
            <b/>
            <sz val="9"/>
            <color indexed="81"/>
            <rFont val="Tahoma"/>
            <charset val="1"/>
          </rPr>
          <t>樹田34-14(5元包2)
樹田110B-2
樹田68B-3(5元包)</t>
        </r>
      </text>
    </comment>
    <comment ref="F54" authorId="0">
      <text>
        <r>
          <rPr>
            <b/>
            <sz val="9"/>
            <color indexed="81"/>
            <rFont val="Tahoma"/>
            <family val="2"/>
          </rPr>
          <t>樹田117B-118B</t>
        </r>
      </text>
    </comment>
    <comment ref="G54" authorId="0">
      <text>
        <r>
          <rPr>
            <b/>
            <sz val="9"/>
            <color indexed="81"/>
            <rFont val="Tahoma"/>
            <charset val="1"/>
          </rPr>
          <t>樹田34-15(5元包2)
樹田22-5-5.5(5元包)
樹田90B-3(5元包)
樹田61-4(5元包)</t>
        </r>
      </text>
    </comment>
    <comment ref="I54" authorId="0">
      <text>
        <r>
          <rPr>
            <b/>
            <sz val="9"/>
            <color indexed="81"/>
            <rFont val="Tahoma"/>
            <charset val="1"/>
          </rPr>
          <t>樹田118B(0次)</t>
        </r>
      </text>
    </comment>
    <comment ref="F55" authorId="0">
      <text>
        <r>
          <rPr>
            <b/>
            <sz val="9"/>
            <color indexed="81"/>
            <rFont val="Tahoma"/>
            <family val="2"/>
          </rPr>
          <t>樹田119B-121B</t>
        </r>
      </text>
    </comment>
    <comment ref="G55" authorId="0">
      <text>
        <r>
          <rPr>
            <b/>
            <sz val="9"/>
            <color indexed="81"/>
            <rFont val="Tahoma"/>
            <charset val="1"/>
          </rPr>
          <t>樹田93B-1(5元包)
樹田46-6-7(5元包)
樹田4-9.5(5元包)</t>
        </r>
      </text>
    </comment>
    <comment ref="I55" authorId="0">
      <text>
        <r>
          <rPr>
            <b/>
            <sz val="9"/>
            <color indexed="81"/>
            <rFont val="Tahoma"/>
            <family val="2"/>
          </rPr>
          <t xml:space="preserve">樹田46*2(5次)
</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<sst xmlns="http://schemas.openxmlformats.org/spreadsheetml/2006/main" count="840" uniqueCount="449">
  <si>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</si>
  <si>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</si>
  <si>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</si>
  <si>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</si>
  <si>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</si>
  <si>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</si>
  <si>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</si>
  <si>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</si>
  <si>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</si>
  <si>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</si>
  <si>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</si>
  <si>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</si>
  <si>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</si>
  <si>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</si>
  <si>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</si>
  <si>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</si>
  <si>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</si>
  <si>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</si>
  <si>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</si>
  <si>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</si>
  <si>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</si>
  <si>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</si>
  <si>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</si>
  <si>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</si>
  <si>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</si>
  <si>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</si>
  <si>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</si>
  <si>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</si>
  <si>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</si>
  <si>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</si>
  <si>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</si>
  <si>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</si>
  <si>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</si>
  <si>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</si>
  <si>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</si>
  <si>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</si>
  <si>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</si>
  <si>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</si>
  <si>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</si>
  <si>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</si>
  <si>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</si>
  <si>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</si>
  <si>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</si>
  <si>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</si>
  <si>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</si>
  <si>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</si>
  <si>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</si>
  <si>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</si>
  <si>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</si>
  <si>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</si>
  <si>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</si>
  <si>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</si>
  <si>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</si>
  <si>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</si>
  <si>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</si>
  <si>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</si>
  <si>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</si>
  <si>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</si>
  <si>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</si>
  <si>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</si>
  <si>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</si>
  <si>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</si>
  <si>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</si>
  <si>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</si>
  <si>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</si>
  <si>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</si>
  <si>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</si>
  <si>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</si>
  <si>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</si>
  <si>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</si>
  <si>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</si>
  <si>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</si>
  <si>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</si>
  <si>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</si>
  <si>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</si>
  <si>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</si>
  <si>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</si>
  <si>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</si>
  <si>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</si>
  <si>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</si>
  <si>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</si>
  <si>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</si>
  <si>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</si>
  <si>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</si>
  <si>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</si>
  <si>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</si>
  <si>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</si>
  <si>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</si>
  <si>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</si>
  <si>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</si>
  <si>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</si>
  <si>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</si>
  <si>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</si>
  <si>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</si>
  <si>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</si>
  <si>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</si>
  <si>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</si>
  <si>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</si>
  <si>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</si>
  <si>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</si>
  <si>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</si>
  <si>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</si>
  <si>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</si>
  <si>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</si>
  <si>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</si>
  <si>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</si>
  <si>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</si>
  <si>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</si>
  <si>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</si>
  <si>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</si>
  <si>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</si>
  <si>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</si>
  <si>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</si>
  <si>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</si>
  <si>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</si>
  <si>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</si>
  <si>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</si>
  <si>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</si>
  <si>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</si>
  <si>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</si>
  <si>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</si>
  <si>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</si>
  <si>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</si>
  <si>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</si>
  <si>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</si>
  <si>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</si>
  <si>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</si>
  <si>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</si>
  <si>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</si>
  <si>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</si>
  <si>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</si>
  <si>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</si>
  <si>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</si>
  <si>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</si>
  <si>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</si>
  <si>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</si>
  <si>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</si>
  <si>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</si>
  <si>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</si>
  <si>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</si>
  <si>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</si>
  <si>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</si>
  <si>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</si>
  <si>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</si>
  <si>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</si>
  <si>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</si>
  <si>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</si>
  <si>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</si>
  <si>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</si>
  <si>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</si>
  <si>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</si>
  <si>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</si>
  <si>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</si>
  <si>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</si>
  <si>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</si>
  <si>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</si>
  <si>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</si>
  <si>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</si>
  <si>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</si>
  <si>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</si>
  <si>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</si>
  <si>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</si>
  <si>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</si>
  <si>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</si>
  <si>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</si>
  <si>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</si>
  <si>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</si>
  <si>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</si>
  <si>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</si>
  <si>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</si>
  <si>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</si>
  <si>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</si>
  <si>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</si>
  <si>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</si>
  <si>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</si>
  <si>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</si>
  <si>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</si>
  <si>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</si>
  <si>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</si>
  <si>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</si>
  <si>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</si>
  <si>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</si>
  <si>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</si>
  <si>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</si>
  <si>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</si>
  <si>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</si>
  <si>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</si>
  <si>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</si>
  <si>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</si>
  <si>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</si>
  <si>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</si>
  <si>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</si>
  <si>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</si>
  <si>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</si>
  <si>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</si>
  <si>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</si>
  <si>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</si>
  <si>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</si>
  <si>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</si>
  <si>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</si>
  <si>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</si>
  <si>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</si>
  <si>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</si>
  <si>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</si>
  <si>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</si>
  <si>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</si>
  <si>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</si>
  <si>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</si>
  <si>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</si>
  <si>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</si>
  <si>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</si>
  <si>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</si>
  <si>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</si>
  <si>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</si>
  <si>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</si>
  <si>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</si>
  <si>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</si>
  <si>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</si>
  <si>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</si>
  <si>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</si>
  <si>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</si>
  <si>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</si>
  <si>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</si>
  <si>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</si>
  <si>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</si>
  <si>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</si>
  <si>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</si>
  <si>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</si>
  <si>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</si>
  <si>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</si>
  <si>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</si>
  <si>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</si>
  <si>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</si>
  <si>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</si>
  <si>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</si>
  <si>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</si>
  <si>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</si>
  <si>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</si>
  <si>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</si>
  <si>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</si>
  <si>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</si>
  <si>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</si>
  <si>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</si>
  <si>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</si>
  <si>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</si>
  <si>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</si>
  <si>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</si>
  <si>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</si>
  <si>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</si>
  <si>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</si>
  <si>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</si>
  <si>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</si>
  <si>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</si>
  <si>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</si>
  <si>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</si>
  <si>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</si>
  <si>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</si>
  <si>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</si>
  <si>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</si>
  <si>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</si>
  <si>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</si>
  <si>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</si>
  <si>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</si>
  <si>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</si>
  <si>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</si>
  <si>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</si>
  <si>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</si>
  <si>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</si>
  <si>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</si>
  <si>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</si>
  <si>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</si>
  <si>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</si>
  <si>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</si>
  <si>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</si>
  <si>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</si>
  <si>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</si>
  <si>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</si>
  <si>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</si>
  <si>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</si>
  <si>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</si>
  <si>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</si>
  <si>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</si>
  <si>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</si>
  <si>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</si>
  <si>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</si>
  <si>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</si>
  <si>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</si>
  <si>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</si>
  <si>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</si>
  <si>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</si>
  <si>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</si>
  <si>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</si>
  <si>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</si>
  <si>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</si>
  <si>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</si>
  <si>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</si>
  <si>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</si>
  <si>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</si>
  <si>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</si>
  <si>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</si>
  <si>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</si>
  <si>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</si>
  <si>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</si>
  <si>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</si>
  <si>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</si>
  <si>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</si>
  <si>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</si>
  <si>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</si>
  <si>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</si>
  <si>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</si>
  <si>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</si>
  <si>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</si>
  <si>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</si>
  <si>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</si>
  <si>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</si>
  <si>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</si>
  <si>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</si>
  <si>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</si>
  <si>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</si>
  <si>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</si>
  <si>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</si>
  <si>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</si>
  <si>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</si>
  <si>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</si>
  <si>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</si>
  <si>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</si>
  <si>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</si>
  <si>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</si>
  <si>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</si>
  <si>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</si>
  <si>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</si>
  <si>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</si>
  <si>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</si>
  <si>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</si>
  <si>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</si>
  <si>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</si>
  <si>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</si>
  <si>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</si>
  <si>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</si>
  <si>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</si>
  <si>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</si>
  <si>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</si>
  <si>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</si>
  <si>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</si>
  <si>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</si>
  <si>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</si>
  <si>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</si>
  <si>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</si>
  <si>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</si>
  <si>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</si>
  <si>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</si>
  <si>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</si>
  <si>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</si>
  <si>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</si>
  <si>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</si>
  <si>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</si>
  <si>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</si>
  <si>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</si>
  <si>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</si>
  <si>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</si>
  <si>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</si>
  <si>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</si>
  <si>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</si>
  <si>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</si>
  <si>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</si>
  <si>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</si>
  <si>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</si>
  <si>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</si>
  <si>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</si>
  <si>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</si>
  <si>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</si>
  <si>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</si>
  <si>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</si>
  <si>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</si>
  <si>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</si>
  <si>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</si>
  <si>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</si>
  <si>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</si>
  <si>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</si>
  <si>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</si>
  <si>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</si>
  <si>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</si>
  <si>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</si>
  <si>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</si>
  <si>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</si>
  <si>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</si>
  <si>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</si>
  <si>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</si>
  <si>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</si>
  <si>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</si>
  <si>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</si>
  <si>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</si>
  <si>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</si>
  <si>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</si>
  <si>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</si>
  <si>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</si>
  <si>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</si>
  <si>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</si>
  <si>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</si>
  <si>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</si>
  <si>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</si>
  <si>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</si>
  <si>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</si>
  <si>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</si>
  <si>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</si>
  <si>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</si>
  <si>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</si>
  <si>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</si>
  <si>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</si>
  <si>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</si>
  <si>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</si>
  <si>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</si>
  <si>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</si>
  <si>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</si>
  <si>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</si>
  <si>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</si>
  <si>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</si>
  <si>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樹田回頭</t>
  </si>
  <si>
    <t>樹田去重</t>
  </si>
  <si>
    <t>樹田5元包</t>
  </si>
  <si>
    <t>廈崗5元包</t>
  </si>
  <si>
    <t>烏沙1元</t>
  </si>
  <si>
    <t>廈崗1元</t>
  </si>
  <si>
    <t>樹田1元</t>
  </si>
  <si>
    <t>機4待改</t>
  </si>
  <si>
    <t>進水流量計+沒2xTDS針</t>
  </si>
  <si>
    <t>樹田6折</t>
  </si>
  <si>
    <t>100G水泵</t>
  </si>
  <si>
    <t>進水三通</t>
  </si>
  <si>
    <t>4分內絲轉4分管快直接接頭</t>
  </si>
  <si>
    <t>4分PE管</t>
  </si>
  <si>
    <t>不鏽鋼4分直閥+洗衣機水嘴</t>
  </si>
  <si>
    <t>11G壓力桶</t>
  </si>
  <si>
    <t>6分轉4分PPR接頭</t>
  </si>
  <si>
    <t>4分PPR球閥</t>
  </si>
  <si>
    <t>4分PPR快接頭</t>
  </si>
  <si>
    <t>4分流量計(銅4分內外絲YF-B2)</t>
  </si>
  <si>
    <t>南洋4分24V直通電磁閥</t>
  </si>
  <si>
    <t>不鏽鋼鍋外罩</t>
  </si>
  <si>
    <t>高壓開關</t>
  </si>
  <si>
    <t>低壓開關</t>
  </si>
  <si>
    <t>前置UDF</t>
  </si>
  <si>
    <t>3G物聯卡(2G/年)</t>
  </si>
  <si>
    <t>二維碼壓克力</t>
  </si>
  <si>
    <t>4分PPR管+彎頭</t>
  </si>
  <si>
    <t>AC轉雙USB+USB線</t>
  </si>
  <si>
    <t>4分流量計3P轉接線</t>
  </si>
  <si>
    <t>鳳崗,橫瀝藥房,犬眠嶺,商品城,石排,惠州,蔡住家特產店,常平叔餐廳,藥房介紹</t>
  </si>
  <si>
    <t>MQTT關閥送太多次重覆</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</si>
</sst>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29">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s>
  <fills count="31">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0">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25"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168" fontId="0" fillId="0" borderId="0" xfId="2" applyNumberFormat="1" applyFo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2"/>
  <dimension ref="A1:S66"/>
  <sheetViews>
    <sheetView tabSelected="1" workbookViewId="0">
      <pane ySplit="1" topLeftCell="A40" activePane="bottomLeft" state="frozen"/>
      <selection pane="bottomLeft" activeCell="G56" sqref="G56"/>
    </sheetView>
  </sheetViews>
  <sheetFormatPr defaultRowHeight="14.25"/>
  <cols>
    <col min="1" max="1" width="9.625" bestFit="1" customWidth="1"/>
    <col min="2" max="2" width="4.875" style="5" bestFit="1" customWidth="1"/>
    <col min="3" max="3" width="9.625" style="5" bestFit="1" customWidth="1"/>
    <col min="4" max="4" width="9" style="5"/>
    <col min="5" max="5" width="9.875" style="5" bestFit="1" customWidth="1"/>
    <col min="6" max="6" width="9.625" bestFit="1" customWidth="1"/>
    <col min="7" max="8" width="9.25" customWidth="1"/>
    <col min="9" max="10" width="10.375" customWidth="1"/>
    <col min="11" max="13" width="9" style="5"/>
    <col min="16" max="16" width="11.875" bestFit="1" customWidth="1"/>
    <col min="20" max="20" width="16.875" customWidth="1"/>
  </cols>
  <sheetData>
    <row r="1" spans="1:19">
      <c r="C1" s="5" t="s">
        <v>421</v>
      </c>
      <c r="D1" s="5" t="s">
        <v>422</v>
      </c>
      <c r="E1" s="5" t="s">
        <v>420</v>
      </c>
      <c r="F1" s="5" t="s">
        <v>423</v>
      </c>
      <c r="G1" s="5" t="s">
        <v>417</v>
      </c>
      <c r="H1" s="5" t="s">
        <v>418</v>
      </c>
      <c r="I1" s="5" t="s">
        <v>419</v>
      </c>
      <c r="J1" s="5" t="s">
        <v>426</v>
      </c>
      <c r="K1" s="5" t="s">
        <v>365</v>
      </c>
      <c r="L1" s="5" t="s">
        <v>366</v>
      </c>
      <c r="M1" s="5" t="s">
        <v>367</v>
      </c>
      <c r="O1" s="5" t="s">
        <v>369</v>
      </c>
      <c r="P1" s="5" t="s">
        <v>1</v>
      </c>
      <c r="Q1" s="5" t="s">
        <v>368</v>
      </c>
      <c r="R1" s="5" t="s">
        <v>3</v>
      </c>
      <c r="S1" s="5" t="s">
        <v>370</v>
      </c>
    </row>
    <row r="2" spans="1:19">
      <c r="A2" s="5" t="s">
        <v>364</v>
      </c>
      <c r="C2" s="43">
        <v>43050</v>
      </c>
      <c r="D2" s="43">
        <v>43070</v>
      </c>
      <c r="E2" s="43"/>
      <c r="F2" s="43">
        <v>43083</v>
      </c>
      <c r="G2" s="43"/>
      <c r="H2" s="43"/>
      <c r="I2" s="43">
        <v>43089</v>
      </c>
      <c r="J2" s="43"/>
      <c r="K2" s="5">
        <v>1</v>
      </c>
      <c r="M2" s="5">
        <v>1</v>
      </c>
      <c r="O2">
        <f>P2/P$2</f>
        <v>1</v>
      </c>
      <c r="P2">
        <v>0.4</v>
      </c>
      <c r="Q2">
        <v>1</v>
      </c>
      <c r="R2">
        <f>P2*Q2</f>
        <v>0.4</v>
      </c>
    </row>
    <row r="3" spans="1:19">
      <c r="A3" s="43">
        <v>43069</v>
      </c>
      <c r="B3" s="59">
        <f>WEEKDAY(A3)</f>
        <v>5</v>
      </c>
      <c r="C3" s="45">
        <v>5</v>
      </c>
      <c r="K3" s="46">
        <v>3</v>
      </c>
      <c r="L3" s="46">
        <v>2</v>
      </c>
      <c r="M3" s="46"/>
      <c r="O3">
        <f>P3/P$2</f>
        <v>0.74999999999999989</v>
      </c>
      <c r="P3">
        <v>0.3</v>
      </c>
      <c r="Q3">
        <v>3</v>
      </c>
      <c r="R3">
        <f t="shared" ref="R3:R7" si="0">P3*Q3</f>
        <v>0.89999999999999991</v>
      </c>
    </row>
    <row r="4" spans="1:19">
      <c r="A4" s="43">
        <v>43070</v>
      </c>
      <c r="B4" s="59">
        <f t="shared" ref="B4:B54" si="1">WEEKDAY(A4)</f>
        <v>6</v>
      </c>
      <c r="D4" s="45"/>
      <c r="K4" s="5">
        <v>3</v>
      </c>
      <c r="L4" s="5">
        <v>4</v>
      </c>
      <c r="O4">
        <f>P4/P$2</f>
        <v>0.65</v>
      </c>
      <c r="P4">
        <v>0.26</v>
      </c>
      <c r="Q4">
        <v>5</v>
      </c>
      <c r="R4">
        <f t="shared" si="0"/>
        <v>1.3</v>
      </c>
    </row>
    <row r="5" spans="1:19">
      <c r="A5" s="43">
        <v>43071</v>
      </c>
      <c r="B5" s="59">
        <f t="shared" si="1"/>
        <v>7</v>
      </c>
      <c r="K5" s="5">
        <v>4</v>
      </c>
      <c r="M5" s="5">
        <v>2</v>
      </c>
      <c r="O5">
        <f t="shared" ref="O5:O7" si="2">P5/P$2</f>
        <v>0.57499999999999996</v>
      </c>
      <c r="P5">
        <v>0.23</v>
      </c>
      <c r="Q5">
        <v>50</v>
      </c>
      <c r="R5">
        <f t="shared" si="0"/>
        <v>11.5</v>
      </c>
      <c r="S5" s="50">
        <f>R5/3</f>
        <v>3.8333333333333335</v>
      </c>
    </row>
    <row r="6" spans="1:19">
      <c r="A6" s="43">
        <v>43072</v>
      </c>
      <c r="B6" s="59">
        <f t="shared" si="1"/>
        <v>1</v>
      </c>
      <c r="C6" s="5">
        <v>1</v>
      </c>
      <c r="K6" s="5">
        <v>5</v>
      </c>
      <c r="L6" s="5">
        <v>3</v>
      </c>
      <c r="O6">
        <f t="shared" si="2"/>
        <v>0.52499999999999991</v>
      </c>
      <c r="P6">
        <v>0.21</v>
      </c>
      <c r="Q6">
        <v>100</v>
      </c>
      <c r="R6">
        <f t="shared" si="0"/>
        <v>21</v>
      </c>
      <c r="S6" s="50">
        <f>R6/6</f>
        <v>3.5</v>
      </c>
    </row>
    <row r="7" spans="1:19">
      <c r="A7" s="43">
        <v>43073</v>
      </c>
      <c r="B7" s="59">
        <f t="shared" si="1"/>
        <v>2</v>
      </c>
      <c r="K7" s="5">
        <v>6</v>
      </c>
      <c r="M7" s="5">
        <v>3</v>
      </c>
      <c r="O7">
        <f t="shared" si="2"/>
        <v>0.47499999999999998</v>
      </c>
      <c r="P7">
        <v>0.19</v>
      </c>
      <c r="Q7">
        <v>200</v>
      </c>
      <c r="R7">
        <f t="shared" si="0"/>
        <v>38</v>
      </c>
      <c r="S7" s="50">
        <f>R7/11</f>
        <v>3.4545454545454546</v>
      </c>
    </row>
    <row r="8" spans="1:19">
      <c r="A8" s="43">
        <v>43074</v>
      </c>
      <c r="B8" s="59">
        <f t="shared" si="1"/>
        <v>3</v>
      </c>
      <c r="K8" s="5">
        <v>7</v>
      </c>
      <c r="M8" s="5">
        <v>4</v>
      </c>
    </row>
    <row r="9" spans="1:19">
      <c r="A9" s="43">
        <v>43075</v>
      </c>
      <c r="B9" s="59">
        <f t="shared" si="1"/>
        <v>4</v>
      </c>
      <c r="D9" s="5">
        <v>8</v>
      </c>
      <c r="K9" s="5">
        <v>8</v>
      </c>
      <c r="M9" s="5">
        <v>5</v>
      </c>
    </row>
    <row r="10" spans="1:19">
      <c r="A10" s="43">
        <v>43076</v>
      </c>
      <c r="B10" s="59">
        <f t="shared" si="1"/>
        <v>5</v>
      </c>
      <c r="K10" s="5">
        <v>25</v>
      </c>
      <c r="L10" s="5">
        <v>9</v>
      </c>
    </row>
    <row r="11" spans="1:19">
      <c r="A11" s="43">
        <v>43077</v>
      </c>
      <c r="B11" s="59">
        <f t="shared" si="1"/>
        <v>6</v>
      </c>
      <c r="D11" s="5">
        <v>6</v>
      </c>
    </row>
    <row r="12" spans="1:19">
      <c r="A12" s="43">
        <v>43078</v>
      </c>
      <c r="B12" s="59">
        <f t="shared" si="1"/>
        <v>7</v>
      </c>
      <c r="D12" s="5">
        <v>1</v>
      </c>
      <c r="K12"/>
      <c r="L12"/>
      <c r="M12"/>
    </row>
    <row r="13" spans="1:19">
      <c r="A13" s="43">
        <v>43079</v>
      </c>
      <c r="B13" s="59">
        <f t="shared" si="1"/>
        <v>1</v>
      </c>
      <c r="C13" s="5">
        <v>1</v>
      </c>
      <c r="D13" s="5">
        <v>9</v>
      </c>
      <c r="K13"/>
      <c r="L13"/>
      <c r="M13"/>
    </row>
    <row r="14" spans="1:19">
      <c r="A14" s="43">
        <v>43080</v>
      </c>
      <c r="B14" s="59">
        <f t="shared" si="1"/>
        <v>2</v>
      </c>
      <c r="D14" s="5">
        <v>2</v>
      </c>
      <c r="K14"/>
      <c r="L14"/>
      <c r="M14"/>
    </row>
    <row r="15" spans="1:19">
      <c r="A15" s="43">
        <v>43081</v>
      </c>
      <c r="B15" s="59">
        <f t="shared" si="1"/>
        <v>3</v>
      </c>
      <c r="D15" s="5">
        <v>1</v>
      </c>
      <c r="K15"/>
      <c r="L15"/>
      <c r="M15"/>
    </row>
    <row r="16" spans="1:19">
      <c r="A16" s="43">
        <v>43082</v>
      </c>
      <c r="B16" s="59">
        <f t="shared" si="1"/>
        <v>4</v>
      </c>
      <c r="D16" s="5">
        <v>1</v>
      </c>
      <c r="K16"/>
      <c r="L16"/>
      <c r="M16"/>
    </row>
    <row r="17" spans="1:18">
      <c r="A17" s="43">
        <v>43083</v>
      </c>
      <c r="B17" s="59">
        <f t="shared" si="1"/>
        <v>5</v>
      </c>
      <c r="D17" s="5">
        <v>4</v>
      </c>
      <c r="F17" s="45">
        <v>16</v>
      </c>
      <c r="G17" s="47"/>
      <c r="H17" s="47"/>
      <c r="I17" s="47"/>
      <c r="J17" s="47"/>
      <c r="K17"/>
      <c r="L17"/>
      <c r="M17"/>
    </row>
    <row r="18" spans="1:18">
      <c r="A18" s="43">
        <v>43084</v>
      </c>
      <c r="B18" s="59">
        <f t="shared" si="1"/>
        <v>6</v>
      </c>
      <c r="F18" s="47">
        <v>37</v>
      </c>
      <c r="G18" s="47"/>
      <c r="H18" s="47"/>
      <c r="I18" s="47"/>
      <c r="J18" s="47"/>
      <c r="K18" t="s">
        <v>375</v>
      </c>
    </row>
    <row r="19" spans="1:18">
      <c r="A19" s="43">
        <v>43085</v>
      </c>
      <c r="B19" s="59">
        <f t="shared" si="1"/>
        <v>7</v>
      </c>
      <c r="F19" s="47">
        <v>7</v>
      </c>
      <c r="G19" s="47"/>
      <c r="H19" s="47"/>
      <c r="I19" s="47"/>
      <c r="J19" s="47"/>
      <c r="K19">
        <f>37*40*15</f>
        <v>22200</v>
      </c>
    </row>
    <row r="20" spans="1:18">
      <c r="A20" s="43">
        <v>43086</v>
      </c>
      <c r="B20" s="59">
        <f t="shared" si="1"/>
        <v>1</v>
      </c>
      <c r="F20" s="47">
        <v>3</v>
      </c>
      <c r="G20" s="47">
        <v>2</v>
      </c>
      <c r="H20" s="47">
        <v>2</v>
      </c>
      <c r="I20" s="47"/>
      <c r="J20" s="47"/>
      <c r="K20">
        <f>37*18*12</f>
        <v>7992</v>
      </c>
    </row>
    <row r="21" spans="1:18">
      <c r="A21" s="43">
        <v>43087</v>
      </c>
      <c r="B21" s="59">
        <f t="shared" si="1"/>
        <v>2</v>
      </c>
      <c r="F21" s="47"/>
      <c r="G21" s="47">
        <v>2</v>
      </c>
      <c r="H21" s="47">
        <v>1</v>
      </c>
      <c r="I21" s="47"/>
      <c r="J21" s="47"/>
      <c r="K21" t="s">
        <v>398</v>
      </c>
    </row>
    <row r="22" spans="1:18">
      <c r="A22" s="43">
        <v>43088</v>
      </c>
      <c r="B22" s="59">
        <f t="shared" si="1"/>
        <v>3</v>
      </c>
      <c r="F22" s="47"/>
      <c r="G22" s="47">
        <v>5</v>
      </c>
      <c r="H22" s="47">
        <v>5</v>
      </c>
      <c r="I22" s="47"/>
      <c r="J22" s="47"/>
      <c r="L22" t="s">
        <v>399</v>
      </c>
      <c r="O22" s="49"/>
      <c r="R22" s="49"/>
    </row>
    <row r="23" spans="1:18">
      <c r="A23" s="43">
        <v>43089</v>
      </c>
      <c r="B23" s="59">
        <f t="shared" si="1"/>
        <v>4</v>
      </c>
      <c r="C23" s="5">
        <v>1</v>
      </c>
      <c r="D23" s="5">
        <v>1</v>
      </c>
      <c r="F23" s="47"/>
      <c r="G23" s="47">
        <v>2</v>
      </c>
      <c r="H23" s="47">
        <v>2</v>
      </c>
      <c r="I23" s="57">
        <v>3</v>
      </c>
      <c r="J23" s="47"/>
      <c r="O23" s="49"/>
      <c r="R23" s="49"/>
    </row>
    <row r="24" spans="1:18">
      <c r="A24" s="43">
        <v>43090</v>
      </c>
      <c r="B24" s="59">
        <f t="shared" si="1"/>
        <v>5</v>
      </c>
      <c r="F24" s="47"/>
      <c r="G24" s="47">
        <v>1</v>
      </c>
      <c r="H24" s="47"/>
      <c r="I24" s="47"/>
      <c r="J24" s="47"/>
      <c r="O24" s="49"/>
      <c r="R24" s="49"/>
    </row>
    <row r="25" spans="1:18">
      <c r="A25" s="43">
        <v>43091</v>
      </c>
      <c r="B25" s="59">
        <f t="shared" si="1"/>
        <v>6</v>
      </c>
      <c r="F25" s="47"/>
      <c r="G25" s="47">
        <v>5</v>
      </c>
      <c r="H25" s="47">
        <v>2</v>
      </c>
      <c r="I25" s="47">
        <v>4</v>
      </c>
      <c r="J25" s="47"/>
      <c r="O25" s="49"/>
      <c r="R25" s="49"/>
    </row>
    <row r="26" spans="1:18">
      <c r="A26" s="43">
        <v>43092</v>
      </c>
      <c r="B26" s="59">
        <f t="shared" si="1"/>
        <v>7</v>
      </c>
      <c r="D26" s="5">
        <v>1</v>
      </c>
      <c r="F26" s="47"/>
      <c r="G26" s="47">
        <v>4</v>
      </c>
      <c r="H26" s="47">
        <v>1</v>
      </c>
      <c r="I26" s="47">
        <v>2</v>
      </c>
      <c r="J26" s="47"/>
      <c r="O26" s="49"/>
      <c r="R26" s="49"/>
    </row>
    <row r="27" spans="1:18">
      <c r="A27" s="43">
        <v>43093</v>
      </c>
      <c r="B27" s="59">
        <f t="shared" si="1"/>
        <v>1</v>
      </c>
      <c r="F27" s="47">
        <v>1</v>
      </c>
      <c r="G27" s="47">
        <v>3</v>
      </c>
      <c r="H27" s="47">
        <v>1</v>
      </c>
      <c r="I27" s="47">
        <v>1</v>
      </c>
      <c r="J27" s="47"/>
      <c r="L27" s="5" t="s">
        <v>400</v>
      </c>
      <c r="M27" s="5" t="s">
        <v>401</v>
      </c>
      <c r="N27" t="s">
        <v>402</v>
      </c>
      <c r="O27" t="s">
        <v>403</v>
      </c>
      <c r="P27" t="s">
        <v>405</v>
      </c>
      <c r="Q27" t="s">
        <v>406</v>
      </c>
    </row>
    <row r="28" spans="1:18">
      <c r="A28" s="43">
        <v>43094</v>
      </c>
      <c r="B28" s="59">
        <f t="shared" si="1"/>
        <v>2</v>
      </c>
      <c r="F28" s="47"/>
      <c r="G28" s="47">
        <v>2</v>
      </c>
      <c r="H28" s="47"/>
      <c r="I28" s="47"/>
      <c r="J28" s="47"/>
      <c r="O28" t="s">
        <v>404</v>
      </c>
    </row>
    <row r="29" spans="1:18">
      <c r="A29" s="43">
        <v>43095</v>
      </c>
      <c r="B29" s="59">
        <f t="shared" si="1"/>
        <v>3</v>
      </c>
      <c r="F29" s="47"/>
      <c r="G29" s="47">
        <v>4</v>
      </c>
      <c r="H29" s="47"/>
      <c r="I29" s="47">
        <v>2</v>
      </c>
      <c r="J29" s="47"/>
      <c r="L29" s="5" t="s">
        <v>407</v>
      </c>
      <c r="M29" s="53">
        <v>42862</v>
      </c>
      <c r="N29">
        <v>100</v>
      </c>
      <c r="O29">
        <v>10</v>
      </c>
      <c r="P29" t="s">
        <v>408</v>
      </c>
      <c r="Q29" s="54">
        <v>42739</v>
      </c>
    </row>
    <row r="30" spans="1:18">
      <c r="A30" s="43">
        <v>43096</v>
      </c>
      <c r="B30" s="59">
        <f t="shared" si="1"/>
        <v>4</v>
      </c>
      <c r="E30" s="47">
        <v>2</v>
      </c>
      <c r="F30" s="57">
        <v>6</v>
      </c>
      <c r="G30" s="47"/>
      <c r="H30" s="47"/>
      <c r="I30" s="47">
        <v>5</v>
      </c>
      <c r="J30" s="47"/>
      <c r="L30" s="5" t="s">
        <v>409</v>
      </c>
      <c r="M30" s="53">
        <v>42862</v>
      </c>
      <c r="N30">
        <v>100</v>
      </c>
      <c r="O30">
        <v>19</v>
      </c>
      <c r="P30" t="s">
        <v>410</v>
      </c>
      <c r="Q30" s="54">
        <v>42739</v>
      </c>
    </row>
    <row r="31" spans="1:18">
      <c r="A31" s="43">
        <v>43097</v>
      </c>
      <c r="B31" s="59">
        <f t="shared" si="1"/>
        <v>5</v>
      </c>
      <c r="E31" s="47"/>
      <c r="F31" s="47">
        <v>7</v>
      </c>
      <c r="G31" s="47">
        <v>6</v>
      </c>
      <c r="H31" s="47">
        <v>1</v>
      </c>
      <c r="I31" s="47">
        <v>4</v>
      </c>
      <c r="J31" s="47"/>
      <c r="L31" s="5" t="s">
        <v>411</v>
      </c>
      <c r="M31" s="53">
        <v>42862</v>
      </c>
      <c r="N31">
        <v>100</v>
      </c>
      <c r="O31">
        <v>35</v>
      </c>
      <c r="P31" t="s">
        <v>412</v>
      </c>
      <c r="Q31" s="54">
        <v>42798</v>
      </c>
    </row>
    <row r="32" spans="1:18">
      <c r="A32" s="43">
        <v>43098</v>
      </c>
      <c r="B32" s="59">
        <f t="shared" si="1"/>
        <v>6</v>
      </c>
      <c r="E32" s="47"/>
      <c r="F32" s="47">
        <v>4</v>
      </c>
      <c r="G32" s="47"/>
      <c r="H32" s="47"/>
      <c r="I32" s="47"/>
      <c r="J32" s="47"/>
      <c r="L32" s="5" t="s">
        <v>413</v>
      </c>
      <c r="M32" s="5" t="s">
        <v>414</v>
      </c>
      <c r="N32">
        <v>100</v>
      </c>
      <c r="O32">
        <v>50</v>
      </c>
      <c r="P32" t="s">
        <v>415</v>
      </c>
      <c r="Q32" s="54">
        <v>42798</v>
      </c>
    </row>
    <row r="33" spans="1:18">
      <c r="A33" s="43">
        <v>43099</v>
      </c>
      <c r="B33" s="59">
        <f t="shared" si="1"/>
        <v>7</v>
      </c>
      <c r="E33" s="47"/>
      <c r="F33" s="47">
        <v>4</v>
      </c>
      <c r="G33" s="47">
        <v>1</v>
      </c>
      <c r="H33" s="47">
        <v>1</v>
      </c>
      <c r="I33" s="47">
        <v>1</v>
      </c>
      <c r="J33" s="47"/>
    </row>
    <row r="34" spans="1:18">
      <c r="A34" s="43">
        <v>43100</v>
      </c>
      <c r="B34" s="59">
        <f t="shared" si="1"/>
        <v>1</v>
      </c>
      <c r="D34" s="5">
        <v>5</v>
      </c>
      <c r="E34" s="47">
        <v>2</v>
      </c>
      <c r="F34" s="47">
        <v>8</v>
      </c>
      <c r="G34" s="47">
        <v>3</v>
      </c>
      <c r="H34" s="47">
        <v>1</v>
      </c>
      <c r="I34" s="47">
        <v>4</v>
      </c>
      <c r="J34" s="57"/>
      <c r="L34" s="55" t="s">
        <v>416</v>
      </c>
    </row>
    <row r="35" spans="1:18">
      <c r="A35" s="43">
        <v>43101</v>
      </c>
      <c r="B35" s="59">
        <f t="shared" si="1"/>
        <v>2</v>
      </c>
      <c r="D35" s="5">
        <v>2</v>
      </c>
      <c r="E35" s="47">
        <v>1</v>
      </c>
      <c r="F35" s="47">
        <v>2</v>
      </c>
      <c r="G35" s="47">
        <v>2</v>
      </c>
      <c r="H35" s="47">
        <v>1</v>
      </c>
      <c r="I35" s="47"/>
      <c r="J35" s="47"/>
      <c r="O35" s="49"/>
      <c r="R35" s="49"/>
    </row>
    <row r="36" spans="1:18">
      <c r="A36" s="43">
        <v>43102</v>
      </c>
      <c r="B36" s="59">
        <f t="shared" si="1"/>
        <v>3</v>
      </c>
      <c r="E36" s="47">
        <v>1</v>
      </c>
      <c r="F36" s="47">
        <v>7</v>
      </c>
      <c r="G36" s="47">
        <v>1</v>
      </c>
      <c r="H36" s="47"/>
      <c r="I36" s="47">
        <v>3</v>
      </c>
      <c r="J36" s="47"/>
      <c r="O36" s="49"/>
      <c r="R36" s="49"/>
    </row>
    <row r="37" spans="1:18">
      <c r="A37" s="43">
        <v>43103</v>
      </c>
      <c r="B37" s="59">
        <f t="shared" si="1"/>
        <v>4</v>
      </c>
      <c r="D37" s="5">
        <v>5</v>
      </c>
      <c r="E37" s="47">
        <v>1</v>
      </c>
      <c r="F37" s="47">
        <v>3</v>
      </c>
      <c r="G37" s="47">
        <v>3</v>
      </c>
      <c r="H37" s="47"/>
      <c r="I37" s="47"/>
      <c r="J37" s="47"/>
      <c r="O37" s="49"/>
      <c r="R37" s="49"/>
    </row>
    <row r="38" spans="1:18">
      <c r="A38" s="43">
        <v>43104</v>
      </c>
      <c r="B38" s="59">
        <f t="shared" si="1"/>
        <v>5</v>
      </c>
      <c r="E38" s="47"/>
      <c r="F38" s="47">
        <v>3</v>
      </c>
      <c r="G38" s="47">
        <v>3</v>
      </c>
      <c r="H38" s="47">
        <v>2</v>
      </c>
      <c r="I38" s="47">
        <v>1</v>
      </c>
      <c r="J38" s="47"/>
      <c r="O38" s="49"/>
      <c r="R38" s="49"/>
    </row>
    <row r="39" spans="1:18">
      <c r="A39" s="43">
        <v>43105</v>
      </c>
      <c r="B39" s="59">
        <f t="shared" si="1"/>
        <v>6</v>
      </c>
      <c r="E39" s="47"/>
      <c r="F39" s="47">
        <v>1</v>
      </c>
      <c r="G39" s="47">
        <v>2</v>
      </c>
      <c r="H39" s="47">
        <v>1</v>
      </c>
      <c r="I39" s="47">
        <v>1</v>
      </c>
      <c r="J39" s="47"/>
      <c r="O39" s="49"/>
      <c r="R39" s="49"/>
    </row>
    <row r="40" spans="1:18">
      <c r="A40" s="43">
        <v>43106</v>
      </c>
      <c r="B40" s="59">
        <f t="shared" si="1"/>
        <v>7</v>
      </c>
      <c r="E40" s="47"/>
      <c r="F40" s="47">
        <v>2</v>
      </c>
      <c r="G40" s="47">
        <v>2</v>
      </c>
      <c r="H40" s="47"/>
      <c r="I40" s="47"/>
      <c r="J40" s="47"/>
      <c r="O40" s="49"/>
      <c r="R40" s="49"/>
    </row>
    <row r="41" spans="1:18">
      <c r="A41" s="43">
        <v>43107</v>
      </c>
      <c r="B41" s="59">
        <f t="shared" si="1"/>
        <v>1</v>
      </c>
      <c r="D41" s="5">
        <v>2</v>
      </c>
      <c r="E41" s="47"/>
      <c r="F41" s="47">
        <v>3</v>
      </c>
      <c r="G41" s="47">
        <v>3</v>
      </c>
      <c r="H41" s="47">
        <v>1</v>
      </c>
      <c r="I41" s="47"/>
      <c r="J41" s="47"/>
      <c r="O41" s="49"/>
      <c r="R41" s="49"/>
    </row>
    <row r="42" spans="1:18">
      <c r="A42" s="43">
        <v>43108</v>
      </c>
      <c r="B42" s="59">
        <f t="shared" si="1"/>
        <v>2</v>
      </c>
      <c r="E42" s="47"/>
      <c r="F42" s="47"/>
      <c r="G42" s="47">
        <v>2</v>
      </c>
      <c r="H42" s="47"/>
      <c r="I42" s="47">
        <v>1</v>
      </c>
      <c r="J42" s="47"/>
      <c r="O42" s="49"/>
      <c r="R42" s="49"/>
    </row>
    <row r="43" spans="1:18">
      <c r="A43" s="43">
        <v>43109</v>
      </c>
      <c r="B43" s="59">
        <f t="shared" si="1"/>
        <v>3</v>
      </c>
      <c r="E43" s="47"/>
      <c r="F43" s="47"/>
      <c r="G43" s="46">
        <v>2</v>
      </c>
      <c r="H43" s="47">
        <v>1</v>
      </c>
      <c r="I43" s="47"/>
      <c r="J43" s="47"/>
      <c r="O43" s="49"/>
      <c r="R43" s="49"/>
    </row>
    <row r="44" spans="1:18">
      <c r="A44" s="43">
        <v>43110</v>
      </c>
      <c r="B44" s="59">
        <f t="shared" si="1"/>
        <v>4</v>
      </c>
      <c r="E44" s="47"/>
      <c r="F44" s="47"/>
      <c r="G44" s="47">
        <v>1</v>
      </c>
      <c r="H44" s="47">
        <v>1</v>
      </c>
      <c r="I44" s="47"/>
      <c r="J44" s="47"/>
      <c r="O44" s="49"/>
      <c r="R44" s="49"/>
    </row>
    <row r="45" spans="1:18">
      <c r="A45" s="43">
        <v>43111</v>
      </c>
      <c r="B45" s="59">
        <f t="shared" si="1"/>
        <v>5</v>
      </c>
      <c r="E45" s="47"/>
      <c r="F45" s="47"/>
      <c r="G45" s="47">
        <v>7.5</v>
      </c>
      <c r="H45" s="47"/>
      <c r="I45" s="47"/>
      <c r="J45" s="47"/>
      <c r="O45" s="49"/>
      <c r="R45" s="49"/>
    </row>
    <row r="46" spans="1:18">
      <c r="A46" s="43">
        <v>43112</v>
      </c>
      <c r="B46" s="59">
        <f t="shared" si="1"/>
        <v>6</v>
      </c>
      <c r="E46" s="47"/>
      <c r="F46" s="47">
        <v>1</v>
      </c>
      <c r="G46" s="47">
        <v>3.5</v>
      </c>
      <c r="H46" s="47"/>
      <c r="I46" s="47"/>
      <c r="J46" s="47"/>
      <c r="K46" s="5">
        <f>11*3.78*0.66</f>
        <v>27.442800000000002</v>
      </c>
      <c r="O46" s="49"/>
      <c r="R46" s="49"/>
    </row>
    <row r="47" spans="1:18">
      <c r="A47" s="43">
        <v>43113</v>
      </c>
      <c r="B47" s="59">
        <f t="shared" si="1"/>
        <v>7</v>
      </c>
      <c r="E47" s="47"/>
      <c r="F47" s="47"/>
      <c r="G47" s="46"/>
      <c r="H47" s="47"/>
      <c r="I47" s="47"/>
      <c r="J47" s="47"/>
      <c r="O47" s="49"/>
      <c r="R47" s="49"/>
    </row>
    <row r="48" spans="1:18">
      <c r="A48" s="43">
        <v>43114</v>
      </c>
      <c r="B48" s="59">
        <f t="shared" si="1"/>
        <v>1</v>
      </c>
      <c r="E48" s="47"/>
      <c r="F48" s="47">
        <v>1</v>
      </c>
      <c r="G48" s="47">
        <v>3</v>
      </c>
      <c r="H48" s="47">
        <v>1</v>
      </c>
      <c r="I48" s="47">
        <v>1</v>
      </c>
      <c r="J48" s="47"/>
      <c r="O48" s="49"/>
      <c r="R48" s="49"/>
    </row>
    <row r="49" spans="1:18">
      <c r="A49" s="43">
        <v>43115</v>
      </c>
      <c r="B49" s="59">
        <f t="shared" si="1"/>
        <v>2</v>
      </c>
      <c r="C49" s="5">
        <v>1</v>
      </c>
      <c r="E49" s="47"/>
      <c r="F49" s="47"/>
      <c r="G49" s="47">
        <v>7</v>
      </c>
      <c r="H49" s="47"/>
      <c r="I49" s="47"/>
      <c r="J49" s="47"/>
      <c r="O49" s="49"/>
      <c r="R49" s="49"/>
    </row>
    <row r="50" spans="1:18">
      <c r="A50" s="43">
        <v>43116</v>
      </c>
      <c r="B50" s="59">
        <f t="shared" si="1"/>
        <v>3</v>
      </c>
      <c r="C50" s="5">
        <v>1</v>
      </c>
      <c r="E50" s="47"/>
      <c r="F50" s="47"/>
      <c r="G50" s="47">
        <v>4</v>
      </c>
      <c r="H50" s="47">
        <v>2</v>
      </c>
      <c r="I50" s="47"/>
      <c r="J50" s="47"/>
      <c r="O50" s="49"/>
      <c r="R50" s="49"/>
    </row>
    <row r="51" spans="1:18">
      <c r="A51" s="43">
        <v>43117</v>
      </c>
      <c r="B51" s="59">
        <f t="shared" si="1"/>
        <v>4</v>
      </c>
      <c r="E51" s="47"/>
      <c r="F51" s="47"/>
      <c r="G51" s="47">
        <v>4</v>
      </c>
      <c r="H51" s="47"/>
      <c r="I51" s="47"/>
      <c r="J51" s="47"/>
      <c r="O51" s="49"/>
      <c r="R51" s="49"/>
    </row>
    <row r="52" spans="1:18">
      <c r="A52" s="43">
        <v>43118</v>
      </c>
      <c r="B52" s="59">
        <f t="shared" si="1"/>
        <v>5</v>
      </c>
      <c r="E52" s="47"/>
      <c r="F52" s="47"/>
      <c r="G52" s="47">
        <v>5</v>
      </c>
      <c r="H52" s="47"/>
      <c r="I52" s="47"/>
      <c r="J52" s="47"/>
      <c r="O52" s="49"/>
      <c r="R52" s="49"/>
    </row>
    <row r="53" spans="1:18">
      <c r="A53" s="43">
        <v>43119</v>
      </c>
      <c r="B53" s="59">
        <f t="shared" si="1"/>
        <v>6</v>
      </c>
      <c r="E53" s="47"/>
      <c r="F53" s="47"/>
      <c r="G53" s="47">
        <v>3</v>
      </c>
      <c r="H53" s="47"/>
      <c r="I53" s="47"/>
      <c r="J53" s="47"/>
      <c r="O53" s="49"/>
      <c r="R53" s="49"/>
    </row>
    <row r="54" spans="1:18">
      <c r="A54" s="43">
        <v>43120</v>
      </c>
      <c r="B54" s="59">
        <f t="shared" si="1"/>
        <v>7</v>
      </c>
      <c r="E54" s="47"/>
      <c r="F54" s="47">
        <v>2</v>
      </c>
      <c r="G54" s="47">
        <v>4.5</v>
      </c>
      <c r="I54" s="47">
        <v>1</v>
      </c>
      <c r="J54" s="47"/>
      <c r="O54" s="49"/>
      <c r="R54" s="49"/>
    </row>
    <row r="55" spans="1:18">
      <c r="A55" s="43">
        <v>43121</v>
      </c>
      <c r="B55" s="59">
        <f t="shared" ref="B55" si="3">WEEKDAY(A55)</f>
        <v>1</v>
      </c>
      <c r="E55" s="47"/>
      <c r="F55" s="47">
        <v>3</v>
      </c>
      <c r="G55" s="47">
        <v>3.5</v>
      </c>
      <c r="H55" s="47">
        <v>1</v>
      </c>
      <c r="I55" s="47">
        <v>1</v>
      </c>
      <c r="J55" s="47"/>
      <c r="O55" s="49"/>
      <c r="R55" s="49"/>
    </row>
    <row r="56" spans="1:18" s="44" customFormat="1">
      <c r="B56" s="45"/>
      <c r="C56" s="45"/>
      <c r="D56" s="45"/>
      <c r="E56" s="45"/>
      <c r="K56" s="45"/>
      <c r="L56" s="45"/>
      <c r="M56" s="45"/>
    </row>
    <row r="57" spans="1:18">
      <c r="C57" s="5">
        <f t="shared" ref="C57:I57" si="4">SUM(C3:C56)</f>
        <v>10</v>
      </c>
      <c r="D57" s="5">
        <f t="shared" si="4"/>
        <v>48</v>
      </c>
      <c r="E57" s="5">
        <f t="shared" si="4"/>
        <v>7</v>
      </c>
      <c r="F57" s="5">
        <f t="shared" si="4"/>
        <v>121</v>
      </c>
      <c r="G57" s="5">
        <f t="shared" si="4"/>
        <v>106</v>
      </c>
      <c r="H57" s="5">
        <f t="shared" si="4"/>
        <v>28</v>
      </c>
      <c r="I57" s="5">
        <f t="shared" si="4"/>
        <v>35</v>
      </c>
      <c r="J57" s="5"/>
    </row>
    <row r="58" spans="1:18">
      <c r="E58" s="58">
        <f>E57/$D57</f>
        <v>0.14583333333333334</v>
      </c>
      <c r="F58" s="5"/>
      <c r="G58" s="58">
        <f>G57/$F57</f>
        <v>0.87603305785123964</v>
      </c>
      <c r="H58" s="58">
        <f>H57/$F57</f>
        <v>0.23140495867768596</v>
      </c>
      <c r="I58" s="58">
        <f>I57/$F57</f>
        <v>0.28925619834710742</v>
      </c>
      <c r="J58" s="56"/>
    </row>
    <row r="59" spans="1:18">
      <c r="F59" s="48">
        <f>C57+D57+F57</f>
        <v>179</v>
      </c>
    </row>
    <row r="65" spans="8:8">
      <c r="H65" s="5"/>
    </row>
    <row r="66" spans="8:8">
      <c r="H66" s="5"/>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A1:B18"/>
  <sheetViews>
    <sheetView workbookViewId="0">
      <selection activeCell="B3" sqref="B3"/>
    </sheetView>
  </sheetViews>
  <sheetFormatPr defaultRowHeight="16.5"/>
  <cols>
    <col min="1" max="16384" width="9" style="51"/>
  </cols>
  <sheetData>
    <row r="1" spans="1:2">
      <c r="A1" s="51" t="s">
        <v>424</v>
      </c>
      <c r="B1" s="51" t="s">
        <v>425</v>
      </c>
    </row>
    <row r="2" spans="1:2">
      <c r="A2" s="51" t="s">
        <v>372</v>
      </c>
      <c r="B2" s="51" t="s">
        <v>448</v>
      </c>
    </row>
    <row r="3" spans="1:2">
      <c r="A3" s="51" t="s">
        <v>371</v>
      </c>
      <c r="B3" s="51" t="s">
        <v>447</v>
      </c>
    </row>
    <row r="5" spans="1:2">
      <c r="A5" s="51" t="s">
        <v>373</v>
      </c>
    </row>
    <row r="6" spans="1:2">
      <c r="A6" s="51" t="s">
        <v>374</v>
      </c>
    </row>
    <row r="8" spans="1:2">
      <c r="B8" s="51" t="s">
        <v>380</v>
      </c>
    </row>
    <row r="12" spans="1:2">
      <c r="A12" t="s">
        <v>381</v>
      </c>
    </row>
    <row r="13" spans="1:2">
      <c r="A13" t="s">
        <v>382</v>
      </c>
    </row>
    <row r="14" spans="1:2">
      <c r="A14" t="s">
        <v>383</v>
      </c>
    </row>
    <row r="15" spans="1:2">
      <c r="A15" t="s">
        <v>376</v>
      </c>
    </row>
    <row r="16" spans="1:2">
      <c r="A16" t="s">
        <v>377</v>
      </c>
    </row>
    <row r="17" spans="1:1">
      <c r="A17" t="s">
        <v>379</v>
      </c>
    </row>
    <row r="18" spans="1:1">
      <c r="A18" t="s">
        <v>378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O84"/>
  <sheetViews>
    <sheetView zoomScaleNormal="100" workbookViewId="0">
      <pane ySplit="2" topLeftCell="A3" activePane="bottomLeft" state="frozen"/>
      <selection pane="bottomLeft" activeCell="D2" sqref="D2"/>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D20+D27+D40</f>
        <v>660.36</v>
      </c>
      <c r="F2" s="5"/>
      <c r="G2" s="5"/>
    </row>
    <row r="3" spans="1:12" ht="13.5" customHeight="1">
      <c r="A3" s="7" t="s">
        <v>441</v>
      </c>
      <c r="B3" s="7">
        <v>3.2</v>
      </c>
      <c r="C3" s="7">
        <v>2</v>
      </c>
      <c r="D3" s="6">
        <f>C3*B3</f>
        <v>6.4</v>
      </c>
      <c r="I3" s="6" t="s">
        <v>393</v>
      </c>
      <c r="J3" s="6" t="s">
        <v>2</v>
      </c>
      <c r="K3" s="6" t="s">
        <v>397</v>
      </c>
    </row>
    <row r="4" spans="1:12" ht="13.5" customHeight="1">
      <c r="A4" s="7" t="s">
        <v>94</v>
      </c>
      <c r="B4" s="7">
        <v>2</v>
      </c>
      <c r="C4" s="7">
        <v>1</v>
      </c>
      <c r="D4" s="6">
        <f>C4*B4</f>
        <v>2</v>
      </c>
      <c r="F4" s="10"/>
      <c r="G4" s="7" t="s">
        <v>384</v>
      </c>
      <c r="I4" s="6">
        <f>2+1</f>
        <v>3</v>
      </c>
      <c r="J4" s="6">
        <v>3</v>
      </c>
      <c r="K4" s="6">
        <f>I4-J4</f>
        <v>0</v>
      </c>
      <c r="L4" s="52">
        <v>2</v>
      </c>
    </row>
    <row r="5" spans="1:12" ht="13.5" customHeight="1">
      <c r="A5" s="7" t="s">
        <v>363</v>
      </c>
      <c r="B5" s="7">
        <v>21</v>
      </c>
      <c r="C5" s="7">
        <v>1</v>
      </c>
      <c r="D5" s="6">
        <f t="shared" ref="D5:D11" si="0">C5*B5</f>
        <v>21</v>
      </c>
      <c r="F5" s="11"/>
      <c r="G5" s="7" t="s">
        <v>386</v>
      </c>
      <c r="I5" s="6">
        <v>0</v>
      </c>
      <c r="J5" s="6">
        <v>2</v>
      </c>
      <c r="K5" s="6">
        <f t="shared" ref="K5:K13" si="1">I5-J5</f>
        <v>-2</v>
      </c>
      <c r="L5" s="6">
        <v>10</v>
      </c>
    </row>
    <row r="6" spans="1:12" ht="13.5" customHeight="1">
      <c r="A6" s="7" t="s">
        <v>96</v>
      </c>
      <c r="B6" s="7">
        <v>10</v>
      </c>
      <c r="C6" s="7">
        <v>1</v>
      </c>
      <c r="D6" s="6">
        <f t="shared" si="0"/>
        <v>10</v>
      </c>
      <c r="F6" s="11"/>
      <c r="G6" s="7" t="s">
        <v>385</v>
      </c>
      <c r="I6" s="6">
        <f>6+3</f>
        <v>9</v>
      </c>
      <c r="J6" s="6">
        <v>6</v>
      </c>
      <c r="K6" s="6">
        <f t="shared" si="1"/>
        <v>3</v>
      </c>
      <c r="L6" s="52">
        <v>3</v>
      </c>
    </row>
    <row r="7" spans="1:12" ht="13.5" customHeight="1">
      <c r="A7" s="7" t="s">
        <v>79</v>
      </c>
      <c r="B7" s="7">
        <v>10</v>
      </c>
      <c r="C7" s="7">
        <v>1</v>
      </c>
      <c r="D7" s="6">
        <f>C7*B7</f>
        <v>10</v>
      </c>
      <c r="F7" s="11"/>
      <c r="G7" s="7" t="s">
        <v>387</v>
      </c>
      <c r="I7" s="6">
        <f>1+1</f>
        <v>2</v>
      </c>
      <c r="J7" s="6">
        <v>3</v>
      </c>
      <c r="K7" s="6">
        <f t="shared" si="1"/>
        <v>-1</v>
      </c>
      <c r="L7" s="6">
        <v>0</v>
      </c>
    </row>
    <row r="8" spans="1:12" ht="13.5" customHeight="1">
      <c r="A8" s="7" t="s">
        <v>427</v>
      </c>
      <c r="B8" s="7">
        <v>40</v>
      </c>
      <c r="C8" s="7">
        <v>1</v>
      </c>
      <c r="D8" s="6">
        <f t="shared" si="0"/>
        <v>40</v>
      </c>
      <c r="F8" s="11"/>
      <c r="G8" s="7" t="s">
        <v>388</v>
      </c>
      <c r="I8" s="6">
        <f>1+3</f>
        <v>4</v>
      </c>
      <c r="J8" s="6">
        <v>3</v>
      </c>
      <c r="K8" s="6">
        <f t="shared" si="1"/>
        <v>1</v>
      </c>
      <c r="L8" s="52">
        <v>1</v>
      </c>
    </row>
    <row r="9" spans="1:12" ht="13.5" customHeight="1">
      <c r="A9" s="7" t="s">
        <v>439</v>
      </c>
      <c r="B9" s="7">
        <v>3</v>
      </c>
      <c r="C9" s="7">
        <v>1</v>
      </c>
      <c r="D9" s="6">
        <f t="shared" si="0"/>
        <v>3</v>
      </c>
      <c r="F9" s="11"/>
      <c r="G9" s="7" t="s">
        <v>389</v>
      </c>
      <c r="I9" s="6">
        <v>3</v>
      </c>
      <c r="J9" s="6">
        <v>3</v>
      </c>
      <c r="K9" s="6">
        <f t="shared" si="1"/>
        <v>0</v>
      </c>
      <c r="L9" s="42">
        <v>2</v>
      </c>
    </row>
    <row r="10" spans="1:12" ht="13.5" customHeight="1">
      <c r="A10" s="7" t="s">
        <v>440</v>
      </c>
      <c r="B10" s="7">
        <v>3</v>
      </c>
      <c r="C10" s="7">
        <v>1</v>
      </c>
      <c r="D10" s="6">
        <f t="shared" ref="D10" si="2">C10*B10</f>
        <v>3</v>
      </c>
      <c r="F10" s="11"/>
      <c r="G10" s="7" t="s">
        <v>390</v>
      </c>
      <c r="I10" s="6">
        <f>2+2</f>
        <v>4</v>
      </c>
      <c r="J10" s="6">
        <v>3</v>
      </c>
      <c r="K10" s="6">
        <f t="shared" si="1"/>
        <v>1</v>
      </c>
      <c r="L10" s="52">
        <v>1</v>
      </c>
    </row>
    <row r="11" spans="1:12" ht="13.5" customHeight="1">
      <c r="A11" s="7" t="s">
        <v>97</v>
      </c>
      <c r="B11" s="7">
        <v>10</v>
      </c>
      <c r="C11" s="7">
        <v>1</v>
      </c>
      <c r="D11" s="6">
        <f t="shared" si="0"/>
        <v>10</v>
      </c>
      <c r="F11" s="11"/>
      <c r="G11" s="7" t="s">
        <v>394</v>
      </c>
      <c r="I11" s="6">
        <v>1</v>
      </c>
      <c r="J11" s="6">
        <v>3</v>
      </c>
      <c r="K11" s="6">
        <f t="shared" si="1"/>
        <v>-2</v>
      </c>
      <c r="L11" s="52">
        <v>1</v>
      </c>
    </row>
    <row r="12" spans="1:12" ht="13.5" customHeight="1">
      <c r="A12" s="7" t="s">
        <v>443</v>
      </c>
      <c r="B12" s="7">
        <v>9.8000000000000007</v>
      </c>
      <c r="C12" s="7">
        <v>1</v>
      </c>
      <c r="D12" s="6">
        <f>C12*B12</f>
        <v>9.8000000000000007</v>
      </c>
      <c r="F12" s="11"/>
      <c r="G12" s="7" t="s">
        <v>391</v>
      </c>
      <c r="I12" s="6">
        <f>3+2</f>
        <v>5</v>
      </c>
      <c r="J12" s="6">
        <v>3</v>
      </c>
      <c r="K12" s="6">
        <f t="shared" si="1"/>
        <v>2</v>
      </c>
      <c r="L12" s="6">
        <v>0</v>
      </c>
    </row>
    <row r="13" spans="1:12" ht="13.5" customHeight="1">
      <c r="A13" s="7" t="s">
        <v>98</v>
      </c>
      <c r="B13" s="7">
        <v>95</v>
      </c>
      <c r="C13" s="7">
        <v>1</v>
      </c>
      <c r="D13" s="6">
        <f>C13*B13</f>
        <v>95</v>
      </c>
      <c r="F13" s="11"/>
      <c r="G13" s="7" t="s">
        <v>392</v>
      </c>
      <c r="I13" s="6">
        <f>2+6</f>
        <v>8</v>
      </c>
      <c r="J13" s="6">
        <v>3</v>
      </c>
      <c r="K13" s="6">
        <f t="shared" si="1"/>
        <v>5</v>
      </c>
      <c r="L13" s="6">
        <v>0</v>
      </c>
    </row>
    <row r="14" spans="1:12" ht="13.5" customHeight="1">
      <c r="A14" s="7" t="s">
        <v>428</v>
      </c>
      <c r="B14" s="7">
        <v>2</v>
      </c>
      <c r="C14" s="7">
        <v>1</v>
      </c>
      <c r="D14" s="6">
        <f t="shared" ref="D14:D17" si="3">C14*B14</f>
        <v>2</v>
      </c>
      <c r="F14" s="11"/>
    </row>
    <row r="15" spans="1:12" ht="13.5" customHeight="1">
      <c r="A15" s="7" t="s">
        <v>429</v>
      </c>
      <c r="B15" s="7">
        <v>3.8</v>
      </c>
      <c r="C15" s="7">
        <v>2</v>
      </c>
      <c r="D15" s="6">
        <f t="shared" si="3"/>
        <v>7.6</v>
      </c>
      <c r="F15" s="11"/>
    </row>
    <row r="16" spans="1:12" ht="13.5" customHeight="1">
      <c r="A16" s="7" t="s">
        <v>430</v>
      </c>
      <c r="B16" s="7">
        <v>5.2</v>
      </c>
      <c r="C16" s="7">
        <v>0.3</v>
      </c>
      <c r="D16" s="6">
        <f t="shared" si="3"/>
        <v>1.56</v>
      </c>
      <c r="F16" s="11"/>
      <c r="G16" s="7" t="s">
        <v>395</v>
      </c>
      <c r="I16" s="6">
        <v>3</v>
      </c>
    </row>
    <row r="17" spans="1:15" ht="13.5" customHeight="1">
      <c r="A17" s="7" t="s">
        <v>431</v>
      </c>
      <c r="B17" s="7">
        <v>15</v>
      </c>
      <c r="C17" s="7">
        <v>1</v>
      </c>
      <c r="D17" s="6">
        <f t="shared" si="3"/>
        <v>15</v>
      </c>
      <c r="F17" s="11"/>
      <c r="G17" s="7" t="s">
        <v>396</v>
      </c>
      <c r="I17" s="6">
        <v>2</v>
      </c>
    </row>
    <row r="18" spans="1:15" ht="13.5" customHeight="1">
      <c r="A18" s="7" t="s">
        <v>90</v>
      </c>
      <c r="B18" s="7">
        <v>5</v>
      </c>
      <c r="C18" s="7">
        <v>1</v>
      </c>
      <c r="D18" s="6">
        <f>C18*B18</f>
        <v>5</v>
      </c>
      <c r="F18" s="11"/>
    </row>
    <row r="19" spans="1:15" ht="13.5" customHeight="1">
      <c r="A19" s="7" t="s">
        <v>91</v>
      </c>
      <c r="B19" s="7">
        <v>10</v>
      </c>
      <c r="C19" s="7">
        <v>1</v>
      </c>
      <c r="D19" s="6">
        <f>C19*B19</f>
        <v>10</v>
      </c>
      <c r="F19" s="11"/>
      <c r="G19" s="8" t="s">
        <v>4</v>
      </c>
      <c r="H19" s="9">
        <v>6.0000000000000001E-3</v>
      </c>
      <c r="O19" s="7" t="s">
        <v>102</v>
      </c>
    </row>
    <row r="20" spans="1:15" ht="13.5" customHeight="1">
      <c r="D20" s="26">
        <f>SUM(D3:D19)</f>
        <v>251.35999999999999</v>
      </c>
      <c r="G20" s="10"/>
      <c r="K20" s="6" t="s">
        <v>238</v>
      </c>
      <c r="L20" s="6" t="s">
        <v>239</v>
      </c>
      <c r="M20" s="6" t="s">
        <v>241</v>
      </c>
      <c r="O20" s="41" t="s">
        <v>236</v>
      </c>
    </row>
    <row r="21" spans="1:15" ht="13.5" customHeight="1">
      <c r="A21" s="7" t="s">
        <v>432</v>
      </c>
      <c r="B21" s="7">
        <v>200</v>
      </c>
      <c r="C21" s="7">
        <v>1</v>
      </c>
      <c r="D21" s="6">
        <f t="shared" ref="D21:D24" si="4">C21*B21</f>
        <v>200</v>
      </c>
      <c r="G21" s="7" t="s">
        <v>71</v>
      </c>
      <c r="J21" s="6" t="s">
        <v>110</v>
      </c>
      <c r="K21" s="6">
        <v>38</v>
      </c>
      <c r="L21" s="6">
        <f>K21*60</f>
        <v>2280</v>
      </c>
      <c r="M21" s="25">
        <f>1000/L21</f>
        <v>0.43859649122807015</v>
      </c>
      <c r="N21" s="7" t="s">
        <v>240</v>
      </c>
      <c r="O21" s="7">
        <v>230</v>
      </c>
    </row>
    <row r="22" spans="1:15" ht="13.5" customHeight="1">
      <c r="A22" s="7" t="s">
        <v>433</v>
      </c>
      <c r="B22" s="7">
        <v>1.5</v>
      </c>
      <c r="C22" s="7">
        <v>1</v>
      </c>
      <c r="D22" s="6">
        <f t="shared" si="4"/>
        <v>1.5</v>
      </c>
      <c r="G22" s="7" t="s">
        <v>72</v>
      </c>
      <c r="J22" s="6" t="s">
        <v>237</v>
      </c>
      <c r="K22" s="42">
        <v>24</v>
      </c>
      <c r="L22" s="6">
        <f t="shared" ref="L22:L23" si="5">K22*60</f>
        <v>1440</v>
      </c>
      <c r="M22" s="25">
        <f t="shared" ref="M22:M23" si="6">1000/L22</f>
        <v>0.69444444444444442</v>
      </c>
      <c r="N22" s="7" t="s">
        <v>240</v>
      </c>
      <c r="O22" s="7">
        <f>O21*3.78/24/60</f>
        <v>0.60375000000000001</v>
      </c>
    </row>
    <row r="23" spans="1:15" ht="13.5" customHeight="1">
      <c r="A23" s="7" t="s">
        <v>434</v>
      </c>
      <c r="B23" s="7">
        <v>2</v>
      </c>
      <c r="C23" s="7">
        <v>1</v>
      </c>
      <c r="D23" s="6">
        <f t="shared" si="4"/>
        <v>2</v>
      </c>
      <c r="G23" s="7" t="s">
        <v>73</v>
      </c>
      <c r="J23" s="6" t="s">
        <v>82</v>
      </c>
      <c r="K23" s="42">
        <v>7.5</v>
      </c>
      <c r="L23" s="6">
        <f t="shared" si="5"/>
        <v>450</v>
      </c>
      <c r="M23" s="25">
        <f t="shared" si="6"/>
        <v>2.2222222222222223</v>
      </c>
      <c r="N23" s="7" t="s">
        <v>240</v>
      </c>
    </row>
    <row r="24" spans="1:15" ht="13.5" customHeight="1">
      <c r="A24" s="7" t="s">
        <v>444</v>
      </c>
      <c r="B24" s="7">
        <v>1.5</v>
      </c>
      <c r="C24" s="7">
        <v>2</v>
      </c>
      <c r="D24" s="6">
        <f t="shared" si="4"/>
        <v>3</v>
      </c>
      <c r="G24" s="7" t="s">
        <v>74</v>
      </c>
    </row>
    <row r="25" spans="1:15" ht="13.5" customHeight="1">
      <c r="A25" s="7" t="s">
        <v>435</v>
      </c>
      <c r="B25" s="7">
        <v>6</v>
      </c>
      <c r="C25" s="7">
        <v>2</v>
      </c>
      <c r="D25" s="6">
        <f>C25*B25</f>
        <v>12</v>
      </c>
      <c r="G25" s="7" t="s">
        <v>75</v>
      </c>
    </row>
    <row r="26" spans="1:15" ht="13.5" customHeight="1">
      <c r="A26" s="7" t="s">
        <v>438</v>
      </c>
      <c r="B26" s="7">
        <v>70</v>
      </c>
      <c r="C26" s="7">
        <v>1</v>
      </c>
      <c r="D26" s="6">
        <f>C26*B26</f>
        <v>70</v>
      </c>
    </row>
    <row r="27" spans="1:15" ht="13.5" customHeight="1">
      <c r="D27" s="26">
        <f>SUM(D21:D26)</f>
        <v>288.5</v>
      </c>
      <c r="G27" s="6" t="s">
        <v>7</v>
      </c>
      <c r="H27" s="6" t="s">
        <v>8</v>
      </c>
      <c r="J27" s="7"/>
    </row>
    <row r="28" spans="1:15" ht="13.5" customHeight="1">
      <c r="A28" s="7" t="s">
        <v>76</v>
      </c>
      <c r="B28" s="7">
        <v>10</v>
      </c>
      <c r="C28" s="7">
        <v>1</v>
      </c>
      <c r="D28" s="6">
        <f t="shared" ref="D28:D39" si="7">C28*B28</f>
        <v>10</v>
      </c>
      <c r="G28" s="6">
        <v>607</v>
      </c>
      <c r="H28" s="6">
        <v>13671</v>
      </c>
      <c r="I28" s="6">
        <v>13695</v>
      </c>
      <c r="J28" s="7">
        <f>I28-H28</f>
        <v>24</v>
      </c>
      <c r="K28" s="12">
        <f>(H28+I28)/2</f>
        <v>13683</v>
      </c>
      <c r="L28" s="13">
        <f>K28/G28</f>
        <v>22.542009884678748</v>
      </c>
      <c r="M28" s="14">
        <f>J28/K28</f>
        <v>1.7540013155009867E-3</v>
      </c>
    </row>
    <row r="29" spans="1:15" ht="13.5" customHeight="1">
      <c r="A29" s="7" t="s">
        <v>5</v>
      </c>
      <c r="B29" s="7">
        <v>12</v>
      </c>
      <c r="C29" s="7">
        <v>1</v>
      </c>
      <c r="D29" s="6">
        <f t="shared" si="7"/>
        <v>12</v>
      </c>
      <c r="G29" s="6">
        <v>501</v>
      </c>
      <c r="H29" s="6">
        <v>12545</v>
      </c>
      <c r="I29" s="6">
        <v>12571</v>
      </c>
      <c r="J29" s="7">
        <f t="shared" ref="J29:J44" si="8">I29-H29</f>
        <v>26</v>
      </c>
      <c r="K29" s="12">
        <f t="shared" ref="K29:K44" si="9">(H29+I29)/2</f>
        <v>12558</v>
      </c>
      <c r="L29" s="13">
        <f t="shared" ref="L29:L44" si="10">K29/G29</f>
        <v>25.065868263473053</v>
      </c>
      <c r="M29" s="14">
        <f t="shared" ref="M29:M44" si="11">J29/K29</f>
        <v>2.070393374741201E-3</v>
      </c>
    </row>
    <row r="30" spans="1:15" ht="13.5" customHeight="1">
      <c r="A30" s="7" t="s">
        <v>436</v>
      </c>
      <c r="B30" s="7">
        <v>14</v>
      </c>
      <c r="C30" s="7">
        <v>1</v>
      </c>
      <c r="D30" s="6">
        <f t="shared" si="7"/>
        <v>14</v>
      </c>
      <c r="G30" s="6">
        <v>431</v>
      </c>
      <c r="H30" s="6">
        <v>11285</v>
      </c>
      <c r="I30" s="6">
        <v>11300</v>
      </c>
      <c r="J30" s="7">
        <f t="shared" si="8"/>
        <v>15</v>
      </c>
      <c r="K30" s="12">
        <f t="shared" si="9"/>
        <v>11292.5</v>
      </c>
      <c r="L30" s="13">
        <f t="shared" si="10"/>
        <v>26.200696055684453</v>
      </c>
      <c r="M30" s="14">
        <f t="shared" si="11"/>
        <v>1.3283152534868275E-3</v>
      </c>
    </row>
    <row r="31" spans="1:15" ht="13.5" customHeight="1">
      <c r="A31" s="7" t="s">
        <v>437</v>
      </c>
      <c r="B31" s="7">
        <v>13.5</v>
      </c>
      <c r="C31" s="7">
        <v>1</v>
      </c>
      <c r="D31" s="6">
        <f>C31*B31</f>
        <v>13.5</v>
      </c>
      <c r="G31" s="6">
        <v>382</v>
      </c>
      <c r="H31" s="6">
        <v>10420</v>
      </c>
      <c r="I31" s="6">
        <v>10441</v>
      </c>
      <c r="J31" s="7">
        <f t="shared" si="8"/>
        <v>21</v>
      </c>
      <c r="K31" s="12">
        <f t="shared" si="9"/>
        <v>10430.5</v>
      </c>
      <c r="L31" s="13">
        <f t="shared" si="10"/>
        <v>27.304973821989527</v>
      </c>
      <c r="M31" s="14">
        <f t="shared" si="11"/>
        <v>2.0133263026700541E-3</v>
      </c>
    </row>
    <row r="32" spans="1:15" ht="13.5" customHeight="1">
      <c r="A32" s="7" t="s">
        <v>100</v>
      </c>
      <c r="B32" s="7">
        <v>16</v>
      </c>
      <c r="C32" s="7">
        <v>0</v>
      </c>
      <c r="D32" s="6">
        <f t="shared" si="7"/>
        <v>0</v>
      </c>
      <c r="G32" s="6">
        <v>292</v>
      </c>
      <c r="H32" s="6">
        <v>8704</v>
      </c>
      <c r="I32" s="6">
        <v>8732</v>
      </c>
      <c r="J32" s="7">
        <f t="shared" si="8"/>
        <v>28</v>
      </c>
      <c r="K32" s="12">
        <f t="shared" si="9"/>
        <v>8718</v>
      </c>
      <c r="L32" s="13">
        <f t="shared" si="10"/>
        <v>29.856164383561644</v>
      </c>
      <c r="M32" s="14">
        <f t="shared" si="11"/>
        <v>3.2117458132599219E-3</v>
      </c>
    </row>
    <row r="33" spans="1:15" ht="13.5" customHeight="1">
      <c r="A33" s="7" t="s">
        <v>6</v>
      </c>
      <c r="B33" s="7">
        <v>5</v>
      </c>
      <c r="C33" s="7">
        <v>2</v>
      </c>
      <c r="D33" s="6">
        <f t="shared" si="7"/>
        <v>10</v>
      </c>
      <c r="G33" s="6">
        <v>256</v>
      </c>
      <c r="H33" s="6">
        <v>7881</v>
      </c>
      <c r="I33" s="6">
        <v>7899</v>
      </c>
      <c r="J33" s="7">
        <f t="shared" si="8"/>
        <v>18</v>
      </c>
      <c r="K33" s="12">
        <f t="shared" si="9"/>
        <v>7890</v>
      </c>
      <c r="L33" s="13">
        <f t="shared" si="10"/>
        <v>30.8203125</v>
      </c>
      <c r="M33" s="14">
        <f t="shared" si="11"/>
        <v>2.2813688212927757E-3</v>
      </c>
    </row>
    <row r="34" spans="1:15" ht="13.5" customHeight="1">
      <c r="A34" s="7" t="s">
        <v>361</v>
      </c>
      <c r="B34" s="7">
        <v>0.7</v>
      </c>
      <c r="C34" s="7">
        <v>1</v>
      </c>
      <c r="D34" s="6">
        <f t="shared" si="7"/>
        <v>0.7</v>
      </c>
      <c r="G34" s="6">
        <v>211</v>
      </c>
      <c r="H34" s="6">
        <v>6587</v>
      </c>
      <c r="I34" s="6">
        <v>6609</v>
      </c>
      <c r="J34" s="7">
        <f t="shared" si="8"/>
        <v>22</v>
      </c>
      <c r="K34" s="12">
        <f t="shared" si="9"/>
        <v>6598</v>
      </c>
      <c r="L34" s="13">
        <f t="shared" si="10"/>
        <v>31.270142180094787</v>
      </c>
      <c r="M34" s="14">
        <f t="shared" si="11"/>
        <v>3.3343437405274324E-3</v>
      </c>
    </row>
    <row r="35" spans="1:15" ht="13.5" customHeight="1">
      <c r="A35" s="7" t="s">
        <v>362</v>
      </c>
      <c r="B35" s="7">
        <v>1</v>
      </c>
      <c r="C35" s="7">
        <v>1</v>
      </c>
      <c r="D35" s="6">
        <f t="shared" si="7"/>
        <v>1</v>
      </c>
      <c r="G35" s="6">
        <v>184</v>
      </c>
      <c r="H35" s="6">
        <v>5938</v>
      </c>
      <c r="I35" s="6">
        <v>5972</v>
      </c>
      <c r="J35" s="7">
        <f t="shared" si="8"/>
        <v>34</v>
      </c>
      <c r="K35" s="12">
        <f t="shared" si="9"/>
        <v>5955</v>
      </c>
      <c r="L35" s="13">
        <f t="shared" si="10"/>
        <v>32.364130434782609</v>
      </c>
      <c r="M35" s="14">
        <f t="shared" si="11"/>
        <v>5.7094878253568428E-3</v>
      </c>
    </row>
    <row r="36" spans="1:15" ht="13.5" customHeight="1">
      <c r="A36" s="7" t="s">
        <v>446</v>
      </c>
      <c r="B36" s="7">
        <v>0.8</v>
      </c>
      <c r="C36" s="7">
        <v>1</v>
      </c>
      <c r="D36" s="6">
        <f t="shared" ref="D36" si="12">C36*B36</f>
        <v>0.8</v>
      </c>
      <c r="G36" s="6">
        <v>152</v>
      </c>
      <c r="H36" s="6">
        <v>5583</v>
      </c>
      <c r="I36" s="6">
        <v>5594</v>
      </c>
      <c r="J36" s="7">
        <f t="shared" si="8"/>
        <v>11</v>
      </c>
      <c r="K36" s="12">
        <f t="shared" si="9"/>
        <v>5588.5</v>
      </c>
      <c r="L36" s="13">
        <f t="shared" si="10"/>
        <v>36.766447368421055</v>
      </c>
      <c r="M36" s="14">
        <f t="shared" si="11"/>
        <v>1.9683278160508187E-3</v>
      </c>
    </row>
    <row r="37" spans="1:15" ht="13.5" customHeight="1">
      <c r="A37" s="7" t="s">
        <v>445</v>
      </c>
      <c r="B37" s="7">
        <v>5.5</v>
      </c>
      <c r="C37" s="7">
        <v>1</v>
      </c>
      <c r="D37" s="6">
        <f t="shared" si="7"/>
        <v>5.5</v>
      </c>
      <c r="G37" s="6">
        <v>126</v>
      </c>
      <c r="H37" s="6">
        <v>4727</v>
      </c>
      <c r="I37" s="6">
        <v>4744</v>
      </c>
      <c r="J37" s="7">
        <f t="shared" si="8"/>
        <v>17</v>
      </c>
      <c r="K37" s="12">
        <f t="shared" si="9"/>
        <v>4735.5</v>
      </c>
      <c r="L37" s="13">
        <f t="shared" si="10"/>
        <v>37.583333333333336</v>
      </c>
      <c r="M37" s="14">
        <f t="shared" si="11"/>
        <v>3.5899060289304192E-3</v>
      </c>
    </row>
    <row r="38" spans="1:15" ht="13.5" customHeight="1">
      <c r="A38" s="7" t="s">
        <v>80</v>
      </c>
      <c r="B38" s="7">
        <v>53</v>
      </c>
      <c r="C38" s="7">
        <v>1</v>
      </c>
      <c r="D38" s="6">
        <f t="shared" si="7"/>
        <v>53</v>
      </c>
      <c r="G38" s="6">
        <v>109</v>
      </c>
      <c r="H38" s="6">
        <v>4206</v>
      </c>
      <c r="I38" s="6">
        <v>4215</v>
      </c>
      <c r="J38" s="7">
        <f t="shared" si="8"/>
        <v>9</v>
      </c>
      <c r="K38" s="12">
        <f t="shared" si="9"/>
        <v>4210.5</v>
      </c>
      <c r="L38" s="13">
        <f t="shared" si="10"/>
        <v>38.628440366972477</v>
      </c>
      <c r="M38" s="14">
        <f t="shared" si="11"/>
        <v>2.1375133594584966E-3</v>
      </c>
    </row>
    <row r="39" spans="1:15" ht="13.5" customHeight="1">
      <c r="A39" s="7" t="s">
        <v>442</v>
      </c>
      <c r="B39" s="7">
        <v>41</v>
      </c>
      <c r="C39" s="7">
        <v>0</v>
      </c>
      <c r="D39" s="6">
        <f t="shared" si="7"/>
        <v>0</v>
      </c>
      <c r="G39" s="6">
        <v>101</v>
      </c>
      <c r="H39" s="6">
        <v>3924</v>
      </c>
      <c r="I39" s="6">
        <v>3932</v>
      </c>
      <c r="J39" s="7">
        <f t="shared" si="8"/>
        <v>8</v>
      </c>
      <c r="K39" s="12">
        <f t="shared" si="9"/>
        <v>3928</v>
      </c>
      <c r="L39" s="13">
        <f t="shared" si="10"/>
        <v>38.89108910891089</v>
      </c>
      <c r="M39" s="14">
        <f t="shared" si="11"/>
        <v>2.0366598778004071E-3</v>
      </c>
      <c r="N39" s="14"/>
    </row>
    <row r="40" spans="1:15" ht="13.5" customHeight="1">
      <c r="D40" s="26">
        <f>SUM(D28:D39)</f>
        <v>120.5</v>
      </c>
      <c r="G40" s="6">
        <v>81</v>
      </c>
      <c r="H40" s="6">
        <v>2928</v>
      </c>
      <c r="I40" s="6">
        <v>2933</v>
      </c>
      <c r="J40" s="7">
        <f t="shared" si="8"/>
        <v>5</v>
      </c>
      <c r="K40" s="12">
        <f t="shared" si="9"/>
        <v>2930.5</v>
      </c>
      <c r="L40" s="13">
        <f t="shared" si="10"/>
        <v>36.179012345679013</v>
      </c>
      <c r="M40" s="14">
        <f t="shared" si="11"/>
        <v>1.7061934823408974E-3</v>
      </c>
      <c r="N40" s="14"/>
    </row>
    <row r="41" spans="1:15" ht="13.5" customHeight="1">
      <c r="G41" s="6">
        <v>68</v>
      </c>
      <c r="H41" s="6">
        <v>2824</v>
      </c>
      <c r="I41" s="6">
        <v>2828</v>
      </c>
      <c r="J41" s="7">
        <f t="shared" si="8"/>
        <v>4</v>
      </c>
      <c r="K41" s="12">
        <f t="shared" si="9"/>
        <v>2826</v>
      </c>
      <c r="L41" s="13">
        <f t="shared" si="10"/>
        <v>41.558823529411768</v>
      </c>
      <c r="M41" s="14">
        <f t="shared" si="11"/>
        <v>1.4154281670205238E-3</v>
      </c>
      <c r="N41" s="14"/>
    </row>
    <row r="42" spans="1:15" ht="13.5" customHeight="1">
      <c r="G42" s="6"/>
      <c r="J42" s="7"/>
      <c r="K42" s="12"/>
      <c r="L42" s="13"/>
      <c r="M42" s="14"/>
      <c r="N42" s="14"/>
    </row>
    <row r="43" spans="1:15" ht="13.5" customHeight="1">
      <c r="G43" s="6">
        <v>77</v>
      </c>
      <c r="H43" s="6">
        <v>935</v>
      </c>
      <c r="I43" s="6">
        <v>1092</v>
      </c>
      <c r="J43" s="7">
        <f t="shared" si="8"/>
        <v>157</v>
      </c>
      <c r="K43" s="12">
        <f t="shared" si="9"/>
        <v>1013.5</v>
      </c>
      <c r="L43" s="13">
        <f t="shared" si="10"/>
        <v>13.162337662337663</v>
      </c>
      <c r="M43" s="14">
        <f t="shared" si="11"/>
        <v>0.15490873211642822</v>
      </c>
      <c r="N43" s="14"/>
    </row>
    <row r="44" spans="1:15" ht="13.5" customHeight="1">
      <c r="G44" s="6">
        <v>2</v>
      </c>
      <c r="H44" s="6">
        <v>45</v>
      </c>
      <c r="I44" s="6">
        <v>49</v>
      </c>
      <c r="J44" s="7">
        <f t="shared" si="8"/>
        <v>4</v>
      </c>
      <c r="K44" s="12">
        <f t="shared" si="9"/>
        <v>47</v>
      </c>
      <c r="L44" s="13">
        <f t="shared" si="10"/>
        <v>23.5</v>
      </c>
      <c r="M44" s="14">
        <f t="shared" si="11"/>
        <v>8.5106382978723402E-2</v>
      </c>
      <c r="N44" s="14"/>
    </row>
    <row r="46" spans="1:15" ht="13.5" customHeight="1">
      <c r="G46" s="7" t="s">
        <v>9</v>
      </c>
      <c r="N46" s="7" t="s">
        <v>10</v>
      </c>
      <c r="O46" s="7" t="s">
        <v>11</v>
      </c>
    </row>
    <row r="47" spans="1:15" ht="13.5" customHeight="1">
      <c r="G47" s="7" t="s">
        <v>12</v>
      </c>
      <c r="N47" s="7" t="s">
        <v>13</v>
      </c>
      <c r="O47" s="7" t="s">
        <v>14</v>
      </c>
    </row>
    <row r="48" spans="1: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1000*D81+100*D82</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F71" s="22"/>
      <c r="G71" s="6" t="s">
        <v>68</v>
      </c>
      <c r="I71" s="6">
        <f>I69*2</f>
        <v>1000</v>
      </c>
      <c r="J71" s="6">
        <f>J69*2</f>
        <v>300</v>
      </c>
      <c r="K71" s="20">
        <f>K69*2</f>
        <v>38.645502645502646</v>
      </c>
      <c r="L71" s="20">
        <f>L69*2</f>
        <v>261.35449735449737</v>
      </c>
    </row>
    <row r="72" spans="1:12" ht="13.5" customHeight="1">
      <c r="F72" s="22"/>
    </row>
    <row r="73" spans="1:12" ht="13.5" customHeight="1">
      <c r="F73" s="22"/>
    </row>
    <row r="77" spans="1:12" ht="13.5" customHeight="1">
      <c r="B77" s="6" t="s">
        <v>56</v>
      </c>
      <c r="C77" s="7" t="s">
        <v>2</v>
      </c>
      <c r="D77" s="6" t="s">
        <v>57</v>
      </c>
    </row>
    <row r="78" spans="1:12" ht="13.5" customHeight="1">
      <c r="A78" s="7" t="s">
        <v>63</v>
      </c>
      <c r="B78" s="6">
        <v>5</v>
      </c>
      <c r="C78" s="7">
        <f>2/1000</f>
        <v>2E-3</v>
      </c>
      <c r="D78" s="18">
        <f>B78*C78</f>
        <v>0.01</v>
      </c>
    </row>
    <row r="79" spans="1:12" ht="13.5" customHeight="1">
      <c r="A79" s="7" t="s">
        <v>65</v>
      </c>
      <c r="B79" s="6">
        <v>1</v>
      </c>
      <c r="C79" s="7">
        <f>(50/1000*24)/(75*3.78)</f>
        <v>4.2328042328042331E-3</v>
      </c>
      <c r="D79" s="21">
        <f>B79*C79</f>
        <v>4.2328042328042331E-3</v>
      </c>
      <c r="G79" s="6"/>
    </row>
    <row r="80" spans="1:12" ht="13.5" customHeight="1">
      <c r="A80" s="7" t="s">
        <v>67</v>
      </c>
      <c r="B80" s="6">
        <v>1</v>
      </c>
      <c r="C80" s="7">
        <f>2200/(1000*60)</f>
        <v>3.6666666666666667E-2</v>
      </c>
      <c r="D80" s="21">
        <f>B80*C80</f>
        <v>3.6666666666666667E-2</v>
      </c>
      <c r="G80" s="23"/>
      <c r="H80" s="24"/>
      <c r="I80" s="25"/>
    </row>
    <row r="81" spans="1:9" ht="13.5" customHeight="1">
      <c r="A81" s="7" t="s">
        <v>69</v>
      </c>
      <c r="D81" s="21">
        <f>D78+D79</f>
        <v>1.4232804232804232E-2</v>
      </c>
      <c r="G81" s="23"/>
      <c r="H81" s="24"/>
      <c r="I81" s="25"/>
    </row>
    <row r="82" spans="1:9" ht="13.5" customHeight="1">
      <c r="A82" s="7" t="s">
        <v>70</v>
      </c>
      <c r="D82" s="21">
        <f>D80+D81</f>
        <v>5.0899470899470903E-2</v>
      </c>
      <c r="G82" s="23"/>
      <c r="H82" s="24"/>
      <c r="I82" s="25"/>
    </row>
    <row r="83" spans="1:9" ht="13.5" customHeight="1">
      <c r="G83" s="23"/>
      <c r="H83" s="24"/>
      <c r="I83" s="25"/>
    </row>
    <row r="84" spans="1: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8"/>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9"/>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10"/>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業績</vt:lpstr>
      <vt:lpstr>toDo</vt:lpstr>
      <vt:lpstr>售水-wk</vt:lpstr>
      <vt:lpstr>街電</vt:lpstr>
      <vt:lpstr>售水4</vt:lpstr>
      <vt:lpstr>售水3</vt:lpstr>
      <vt:lpstr>售水2</vt:lpstr>
      <vt:lpstr>售水1</vt:lpstr>
      <vt:lpstr>售水0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2018-01-21T11:33:45Z</dcterms:modified>
</cp:coreProperties>
</file>