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9395" windowHeight="7170" tabRatio="716" activeTab="4"/>
  </bookViews>
  <sheets>
    <sheet name="sale" sheetId="14" r:id="rId1"/>
    <sheet name="p1" sheetId="10" r:id="rId2"/>
    <sheet name="p2" sheetId="11" r:id="rId3"/>
    <sheet name="p3" sheetId="12" r:id="rId4"/>
    <sheet name="p4" sheetId="13" r:id="rId5"/>
  </sheets>
  <externalReferences>
    <externalReference r:id="rId6"/>
  </externalReferences>
  <definedNames>
    <definedName name="a">#REF!</definedName>
    <definedName name="aaaa">#REF!</definedName>
    <definedName name="aaaa4">#REF!</definedName>
    <definedName name="aaaa5">#REF!</definedName>
    <definedName name="aaaa6">#REF!</definedName>
    <definedName name="aaaa7">#REF!</definedName>
    <definedName name="aaaa8">#REF!</definedName>
    <definedName name="aaaa9">#REF!</definedName>
    <definedName name="sale_amount_by_date">#REF!</definedName>
    <definedName name="sale_amount_by_date_10">#REF!</definedName>
    <definedName name="sale_amount_by_date_3">#REF!</definedName>
    <definedName name="sale_amount_by_date_4">#REF!</definedName>
    <definedName name="sale_amount_by_month">#REF!</definedName>
    <definedName name="sale_amount_by_month_10">#REF!</definedName>
    <definedName name="sale_amount_by_month_3">#REF!</definedName>
    <definedName name="sale_amount_by_month_4">#REF!</definedName>
    <definedName name="住宿厚街汀山凱旋公寓506" comment="上午 Tokyo-&gt;HK">[1]个帐!#REF!</definedName>
  </definedNames>
  <calcPr calcId="145621"/>
</workbook>
</file>

<file path=xl/calcChain.xml><?xml version="1.0" encoding="utf-8"?>
<calcChain xmlns="http://schemas.openxmlformats.org/spreadsheetml/2006/main">
  <c r="R1" i="14" l="1"/>
  <c r="K226" i="14"/>
  <c r="O220" i="14"/>
  <c r="P220" i="14" s="1"/>
  <c r="L219" i="14"/>
  <c r="J219" i="14"/>
  <c r="K219" i="14" s="1"/>
  <c r="I219" i="14"/>
  <c r="G219" i="14"/>
  <c r="M219" i="14" s="1"/>
  <c r="N219" i="14" s="1"/>
  <c r="F219" i="14"/>
  <c r="O219" i="14" s="1"/>
  <c r="S218" i="14"/>
  <c r="P218" i="14"/>
  <c r="O218" i="14"/>
  <c r="K218" i="14"/>
  <c r="H218" i="14"/>
  <c r="P217" i="14"/>
  <c r="O217" i="14"/>
  <c r="K217" i="14"/>
  <c r="H217" i="14"/>
  <c r="P216" i="14"/>
  <c r="O216" i="14"/>
  <c r="K216" i="14"/>
  <c r="H216" i="14"/>
  <c r="O211" i="14"/>
  <c r="P211" i="14" s="1"/>
  <c r="L210" i="14"/>
  <c r="J210" i="14"/>
  <c r="K210" i="14" s="1"/>
  <c r="I210" i="14"/>
  <c r="G210" i="14"/>
  <c r="M210" i="14" s="1"/>
  <c r="N210" i="14" s="1"/>
  <c r="F210" i="14"/>
  <c r="O210" i="14" s="1"/>
  <c r="S209" i="14"/>
  <c r="P209" i="14"/>
  <c r="O209" i="14"/>
  <c r="K209" i="14"/>
  <c r="H209" i="14"/>
  <c r="P208" i="14"/>
  <c r="O208" i="14"/>
  <c r="K208" i="14"/>
  <c r="H208" i="14"/>
  <c r="P207" i="14"/>
  <c r="O207" i="14"/>
  <c r="K207" i="14"/>
  <c r="H207" i="14"/>
  <c r="O202" i="14"/>
  <c r="P202" i="14" s="1"/>
  <c r="L201" i="14"/>
  <c r="J201" i="14"/>
  <c r="K201" i="14" s="1"/>
  <c r="I201" i="14"/>
  <c r="G201" i="14"/>
  <c r="M201" i="14" s="1"/>
  <c r="N201" i="14" s="1"/>
  <c r="F201" i="14"/>
  <c r="O201" i="14" s="1"/>
  <c r="S200" i="14"/>
  <c r="P200" i="14"/>
  <c r="O200" i="14"/>
  <c r="K200" i="14"/>
  <c r="H200" i="14"/>
  <c r="P199" i="14"/>
  <c r="O199" i="14"/>
  <c r="K199" i="14"/>
  <c r="H199" i="14"/>
  <c r="P198" i="14"/>
  <c r="O198" i="14"/>
  <c r="K198" i="14"/>
  <c r="H198" i="14"/>
  <c r="O193" i="14"/>
  <c r="P193" i="14" s="1"/>
  <c r="L192" i="14"/>
  <c r="J192" i="14"/>
  <c r="K192" i="14" s="1"/>
  <c r="I192" i="14"/>
  <c r="G192" i="14"/>
  <c r="M192" i="14" s="1"/>
  <c r="N192" i="14" s="1"/>
  <c r="F192" i="14"/>
  <c r="O192" i="14" s="1"/>
  <c r="S191" i="14"/>
  <c r="P191" i="14"/>
  <c r="O191" i="14"/>
  <c r="K191" i="14"/>
  <c r="P190" i="14"/>
  <c r="O190" i="14"/>
  <c r="K190" i="14"/>
  <c r="P189" i="14"/>
  <c r="O189" i="14"/>
  <c r="K189" i="14"/>
  <c r="O184" i="14"/>
  <c r="P184" i="14" s="1"/>
  <c r="L183" i="14"/>
  <c r="J183" i="14"/>
  <c r="K183" i="14" s="1"/>
  <c r="I183" i="14"/>
  <c r="G183" i="14"/>
  <c r="M183" i="14" s="1"/>
  <c r="N183" i="14" s="1"/>
  <c r="F183" i="14"/>
  <c r="O183" i="14" s="1"/>
  <c r="S182" i="14"/>
  <c r="P182" i="14"/>
  <c r="O182" i="14"/>
  <c r="K182" i="14"/>
  <c r="P181" i="14"/>
  <c r="O181" i="14"/>
  <c r="K181" i="14"/>
  <c r="P180" i="14"/>
  <c r="O180" i="14"/>
  <c r="K180" i="14"/>
  <c r="O175" i="14"/>
  <c r="P175" i="14" s="1"/>
  <c r="L174" i="14"/>
  <c r="J174" i="14"/>
  <c r="K174" i="14" s="1"/>
  <c r="I174" i="14"/>
  <c r="G174" i="14"/>
  <c r="M174" i="14" s="1"/>
  <c r="N174" i="14" s="1"/>
  <c r="F174" i="14"/>
  <c r="C174" i="14"/>
  <c r="P174" i="14" s="1"/>
  <c r="B174" i="14"/>
  <c r="O174" i="14" s="1"/>
  <c r="S173" i="14"/>
  <c r="P173" i="14"/>
  <c r="O173" i="14"/>
  <c r="K173" i="14"/>
  <c r="P172" i="14"/>
  <c r="O172" i="14"/>
  <c r="K172" i="14"/>
  <c r="P171" i="14"/>
  <c r="O171" i="14"/>
  <c r="K171" i="14"/>
  <c r="P167" i="14"/>
  <c r="M166" i="14"/>
  <c r="N166" i="14" s="1"/>
  <c r="L166" i="14"/>
  <c r="J166" i="14"/>
  <c r="I166" i="14"/>
  <c r="O166" i="14" s="1"/>
  <c r="G166" i="14"/>
  <c r="C166" i="14"/>
  <c r="P166" i="14" s="1"/>
  <c r="B166" i="14"/>
  <c r="S165" i="14"/>
  <c r="P165" i="14"/>
  <c r="O165" i="14"/>
  <c r="K165" i="14"/>
  <c r="P164" i="14"/>
  <c r="O164" i="14"/>
  <c r="K164" i="14"/>
  <c r="P163" i="14"/>
  <c r="O163" i="14"/>
  <c r="K163" i="14"/>
  <c r="P158" i="14"/>
  <c r="M157" i="14"/>
  <c r="N157" i="14" s="1"/>
  <c r="L157" i="14"/>
  <c r="J157" i="14"/>
  <c r="I157" i="14"/>
  <c r="O157" i="14" s="1"/>
  <c r="G157" i="14"/>
  <c r="C157" i="14"/>
  <c r="P157" i="14" s="1"/>
  <c r="S156" i="14"/>
  <c r="P156" i="14"/>
  <c r="O156" i="14"/>
  <c r="D156" i="14"/>
  <c r="P155" i="14"/>
  <c r="O155" i="14"/>
  <c r="D155" i="14"/>
  <c r="P154" i="14"/>
  <c r="O154" i="14"/>
  <c r="K154" i="14"/>
  <c r="D154" i="14"/>
  <c r="P149" i="14"/>
  <c r="O148" i="14"/>
  <c r="O150" i="14" s="1"/>
  <c r="O151" i="14" s="1"/>
  <c r="G148" i="14"/>
  <c r="F148" i="14"/>
  <c r="D148" i="14"/>
  <c r="S147" i="14"/>
  <c r="P147" i="14"/>
  <c r="O147" i="14"/>
  <c r="H147" i="14"/>
  <c r="P146" i="14"/>
  <c r="O146" i="14"/>
  <c r="P145" i="14"/>
  <c r="O145" i="14"/>
  <c r="P142" i="14"/>
  <c r="R141" i="14"/>
  <c r="O140" i="14"/>
  <c r="F139" i="14"/>
  <c r="G139" i="14" s="1"/>
  <c r="E139" i="14"/>
  <c r="C139" i="14"/>
  <c r="B139" i="14"/>
  <c r="N139" i="14" s="1"/>
  <c r="R138" i="14"/>
  <c r="O138" i="14"/>
  <c r="N138" i="14"/>
  <c r="G138" i="14"/>
  <c r="O137" i="14"/>
  <c r="N137" i="14"/>
  <c r="O136" i="14"/>
  <c r="N136" i="14"/>
  <c r="R133" i="14"/>
  <c r="P133" i="14"/>
  <c r="R132" i="14"/>
  <c r="O131" i="14"/>
  <c r="F130" i="14"/>
  <c r="L130" i="14" s="1"/>
  <c r="M130" i="14" s="1"/>
  <c r="E130" i="14"/>
  <c r="G130" i="14" s="1"/>
  <c r="C130" i="14"/>
  <c r="D130" i="14" s="1"/>
  <c r="B130" i="14"/>
  <c r="N130" i="14" s="1"/>
  <c r="R129" i="14"/>
  <c r="O129" i="14"/>
  <c r="N129" i="14"/>
  <c r="G129" i="14"/>
  <c r="D129" i="14"/>
  <c r="O128" i="14"/>
  <c r="N128" i="14"/>
  <c r="G128" i="14"/>
  <c r="D128" i="14"/>
  <c r="O127" i="14"/>
  <c r="N127" i="14"/>
  <c r="G127" i="14"/>
  <c r="D127" i="14"/>
  <c r="R124" i="14"/>
  <c r="P124" i="14"/>
  <c r="R123" i="14"/>
  <c r="O122" i="14"/>
  <c r="F121" i="14"/>
  <c r="L121" i="14" s="1"/>
  <c r="M121" i="14" s="1"/>
  <c r="E121" i="14"/>
  <c r="G121" i="14" s="1"/>
  <c r="C121" i="14"/>
  <c r="D121" i="14" s="1"/>
  <c r="B121" i="14"/>
  <c r="N121" i="14" s="1"/>
  <c r="R120" i="14"/>
  <c r="O120" i="14"/>
  <c r="N120" i="14"/>
  <c r="G120" i="14"/>
  <c r="D120" i="14"/>
  <c r="O119" i="14"/>
  <c r="N119" i="14"/>
  <c r="G119" i="14"/>
  <c r="D119" i="14"/>
  <c r="O118" i="14"/>
  <c r="N118" i="14"/>
  <c r="G118" i="14"/>
  <c r="D118" i="14"/>
  <c r="R115" i="14"/>
  <c r="P115" i="14"/>
  <c r="R114" i="14"/>
  <c r="O113" i="14"/>
  <c r="R112" i="14"/>
  <c r="K112" i="14"/>
  <c r="F112" i="14"/>
  <c r="L112" i="14" s="1"/>
  <c r="M112" i="14" s="1"/>
  <c r="E112" i="14"/>
  <c r="C112" i="14"/>
  <c r="B112" i="14"/>
  <c r="N112" i="14" s="1"/>
  <c r="N114" i="14" s="1"/>
  <c r="O111" i="14"/>
  <c r="N111" i="14"/>
  <c r="G111" i="14"/>
  <c r="D111" i="14"/>
  <c r="O110" i="14"/>
  <c r="N110" i="14"/>
  <c r="G110" i="14"/>
  <c r="D110" i="14"/>
  <c r="O109" i="14"/>
  <c r="N109" i="14"/>
  <c r="G109" i="14"/>
  <c r="D109" i="14"/>
  <c r="O108" i="14"/>
  <c r="N108" i="14"/>
  <c r="G108" i="14"/>
  <c r="D108" i="14"/>
  <c r="O107" i="14"/>
  <c r="N107" i="14"/>
  <c r="G107" i="14"/>
  <c r="D107" i="14"/>
  <c r="R106" i="14"/>
  <c r="R111" i="14" s="1"/>
  <c r="O106" i="14"/>
  <c r="N106" i="14"/>
  <c r="G106" i="14"/>
  <c r="D106" i="14"/>
  <c r="R103" i="14"/>
  <c r="P103" i="14"/>
  <c r="R102" i="14"/>
  <c r="O101" i="14"/>
  <c r="K100" i="14"/>
  <c r="F100" i="14"/>
  <c r="E100" i="14"/>
  <c r="C100" i="14"/>
  <c r="B100" i="14"/>
  <c r="D100" i="14" s="1"/>
  <c r="R99" i="14"/>
  <c r="O99" i="14"/>
  <c r="N99" i="14"/>
  <c r="G99" i="14"/>
  <c r="D99" i="14"/>
  <c r="O98" i="14"/>
  <c r="N98" i="14"/>
  <c r="G98" i="14"/>
  <c r="D98" i="14"/>
  <c r="O97" i="14"/>
  <c r="N97" i="14"/>
  <c r="G97" i="14"/>
  <c r="D97" i="14"/>
  <c r="R94" i="14"/>
  <c r="P94" i="14"/>
  <c r="R93" i="14"/>
  <c r="O92" i="14"/>
  <c r="L91" i="14"/>
  <c r="M91" i="14" s="1"/>
  <c r="K91" i="14"/>
  <c r="F91" i="14"/>
  <c r="E91" i="14"/>
  <c r="N91" i="14" s="1"/>
  <c r="C91" i="14"/>
  <c r="O91" i="14" s="1"/>
  <c r="B91" i="14"/>
  <c r="R90" i="14"/>
  <c r="O90" i="14"/>
  <c r="N90" i="14"/>
  <c r="G90" i="14"/>
  <c r="O89" i="14"/>
  <c r="N89" i="14"/>
  <c r="G89" i="14"/>
  <c r="D89" i="14"/>
  <c r="O88" i="14"/>
  <c r="N88" i="14"/>
  <c r="G88" i="14"/>
  <c r="D88" i="14"/>
  <c r="O85" i="14"/>
  <c r="M85" i="14"/>
  <c r="O84" i="14"/>
  <c r="L83" i="14"/>
  <c r="I82" i="14"/>
  <c r="J82" i="14" s="1"/>
  <c r="H82" i="14"/>
  <c r="F82" i="14"/>
  <c r="E82" i="14"/>
  <c r="K82" i="14" s="1"/>
  <c r="C82" i="14"/>
  <c r="L82" i="14" s="1"/>
  <c r="B82" i="14"/>
  <c r="O81" i="14"/>
  <c r="L81" i="14"/>
  <c r="K81" i="14"/>
  <c r="G81" i="14"/>
  <c r="D81" i="14"/>
  <c r="L80" i="14"/>
  <c r="K80" i="14"/>
  <c r="G80" i="14"/>
  <c r="D80" i="14"/>
  <c r="L79" i="14"/>
  <c r="K79" i="14"/>
  <c r="O75" i="14"/>
  <c r="O76" i="14" s="1"/>
  <c r="P76" i="14" s="1"/>
  <c r="O74" i="14"/>
  <c r="M74" i="14"/>
  <c r="O73" i="14"/>
  <c r="L72" i="14"/>
  <c r="E72" i="14"/>
  <c r="I71" i="14"/>
  <c r="J71" i="14" s="1"/>
  <c r="H71" i="14"/>
  <c r="F71" i="14"/>
  <c r="E71" i="14"/>
  <c r="K71" i="14" s="1"/>
  <c r="C71" i="14"/>
  <c r="L71" i="14" s="1"/>
  <c r="B71" i="14"/>
  <c r="O70" i="14"/>
  <c r="L70" i="14"/>
  <c r="K70" i="14"/>
  <c r="G70" i="14"/>
  <c r="D70" i="14"/>
  <c r="L69" i="14"/>
  <c r="K69" i="14"/>
  <c r="G69" i="14"/>
  <c r="D69" i="14"/>
  <c r="L68" i="14"/>
  <c r="K68" i="14"/>
  <c r="G68" i="14"/>
  <c r="D68" i="14"/>
  <c r="O64" i="14"/>
  <c r="O65" i="14" s="1"/>
  <c r="P65" i="14" s="1"/>
  <c r="O63" i="14"/>
  <c r="M63" i="14"/>
  <c r="O62" i="14"/>
  <c r="L61" i="14"/>
  <c r="F60" i="14"/>
  <c r="I60" i="14" s="1"/>
  <c r="J60" i="14" s="1"/>
  <c r="E60" i="14"/>
  <c r="G60" i="14" s="1"/>
  <c r="C60" i="14"/>
  <c r="L60" i="14" s="1"/>
  <c r="B60" i="14"/>
  <c r="K60" i="14" s="1"/>
  <c r="O59" i="14"/>
  <c r="L59" i="14"/>
  <c r="K59" i="14"/>
  <c r="G59" i="14"/>
  <c r="D59" i="14"/>
  <c r="L58" i="14"/>
  <c r="K58" i="14"/>
  <c r="G58" i="14"/>
  <c r="D58" i="14"/>
  <c r="L57" i="14"/>
  <c r="K57" i="14"/>
  <c r="G57" i="14"/>
  <c r="D57" i="14"/>
  <c r="O53" i="14"/>
  <c r="O54" i="14" s="1"/>
  <c r="P54" i="14" s="1"/>
  <c r="O52" i="14"/>
  <c r="M52" i="14"/>
  <c r="O51" i="14"/>
  <c r="L50" i="14"/>
  <c r="F49" i="14"/>
  <c r="I49" i="14" s="1"/>
  <c r="J49" i="14" s="1"/>
  <c r="E49" i="14"/>
  <c r="G49" i="14" s="1"/>
  <c r="C49" i="14"/>
  <c r="L49" i="14" s="1"/>
  <c r="B49" i="14"/>
  <c r="K49" i="14" s="1"/>
  <c r="O48" i="14"/>
  <c r="L48" i="14"/>
  <c r="K48" i="14"/>
  <c r="G48" i="14"/>
  <c r="D48" i="14"/>
  <c r="L47" i="14"/>
  <c r="K47" i="14"/>
  <c r="G47" i="14"/>
  <c r="D47" i="14"/>
  <c r="L46" i="14"/>
  <c r="K46" i="14"/>
  <c r="G46" i="14"/>
  <c r="D46" i="14"/>
  <c r="O42" i="14"/>
  <c r="O43" i="14" s="1"/>
  <c r="P43" i="14" s="1"/>
  <c r="O41" i="14"/>
  <c r="M41" i="14"/>
  <c r="O40" i="14"/>
  <c r="L39" i="14"/>
  <c r="F38" i="14"/>
  <c r="I38" i="14" s="1"/>
  <c r="J38" i="14" s="1"/>
  <c r="E38" i="14"/>
  <c r="G38" i="14" s="1"/>
  <c r="C38" i="14"/>
  <c r="L38" i="14" s="1"/>
  <c r="B38" i="14"/>
  <c r="K38" i="14" s="1"/>
  <c r="O37" i="14"/>
  <c r="L37" i="14"/>
  <c r="K37" i="14"/>
  <c r="G37" i="14"/>
  <c r="D37" i="14"/>
  <c r="L36" i="14"/>
  <c r="K36" i="14"/>
  <c r="G36" i="14"/>
  <c r="D36" i="14"/>
  <c r="L35" i="14"/>
  <c r="K35" i="14"/>
  <c r="G35" i="14"/>
  <c r="D35" i="14"/>
  <c r="O31" i="14"/>
  <c r="O32" i="14" s="1"/>
  <c r="P32" i="14" s="1"/>
  <c r="O30" i="14"/>
  <c r="M30" i="14"/>
  <c r="O29" i="14"/>
  <c r="L28" i="14"/>
  <c r="F27" i="14"/>
  <c r="I27" i="14" s="1"/>
  <c r="J27" i="14" s="1"/>
  <c r="E27" i="14"/>
  <c r="G27" i="14" s="1"/>
  <c r="C27" i="14"/>
  <c r="L27" i="14" s="1"/>
  <c r="B27" i="14"/>
  <c r="K27" i="14" s="1"/>
  <c r="O26" i="14"/>
  <c r="L26" i="14"/>
  <c r="K26" i="14"/>
  <c r="G26" i="14"/>
  <c r="D26" i="14"/>
  <c r="L25" i="14"/>
  <c r="K25" i="14"/>
  <c r="G25" i="14"/>
  <c r="D25" i="14"/>
  <c r="L24" i="14"/>
  <c r="K24" i="14"/>
  <c r="G24" i="14"/>
  <c r="D24" i="14"/>
  <c r="O20" i="14"/>
  <c r="O21" i="14" s="1"/>
  <c r="P21" i="14" s="1"/>
  <c r="O19" i="14"/>
  <c r="M19" i="14"/>
  <c r="O18" i="14"/>
  <c r="L17" i="14"/>
  <c r="F16" i="14"/>
  <c r="I16" i="14" s="1"/>
  <c r="J16" i="14" s="1"/>
  <c r="E16" i="14"/>
  <c r="G16" i="14" s="1"/>
  <c r="C16" i="14"/>
  <c r="L16" i="14" s="1"/>
  <c r="B16" i="14"/>
  <c r="K16" i="14" s="1"/>
  <c r="O15" i="14"/>
  <c r="L15" i="14"/>
  <c r="K15" i="14"/>
  <c r="G15" i="14"/>
  <c r="D15" i="14"/>
  <c r="L14" i="14"/>
  <c r="K14" i="14"/>
  <c r="G14" i="14"/>
  <c r="D14" i="14"/>
  <c r="L13" i="14"/>
  <c r="K13" i="14"/>
  <c r="G13" i="14"/>
  <c r="D13" i="14"/>
  <c r="O9" i="14"/>
  <c r="P9" i="14" s="1"/>
  <c r="O8" i="14"/>
  <c r="M8" i="14"/>
  <c r="O7" i="14"/>
  <c r="L6" i="14"/>
  <c r="F5" i="14"/>
  <c r="I5" i="14" s="1"/>
  <c r="J5" i="14" s="1"/>
  <c r="E5" i="14"/>
  <c r="G5" i="14" s="1"/>
  <c r="C5" i="14"/>
  <c r="L5" i="14" s="1"/>
  <c r="B5" i="14"/>
  <c r="K5" i="14" s="1"/>
  <c r="O4" i="14"/>
  <c r="L4" i="14"/>
  <c r="K4" i="14"/>
  <c r="G4" i="14"/>
  <c r="D4" i="14"/>
  <c r="L3" i="14"/>
  <c r="K3" i="14"/>
  <c r="G3" i="14"/>
  <c r="D3" i="14"/>
  <c r="L2" i="14"/>
  <c r="K2" i="14"/>
  <c r="G2" i="14"/>
  <c r="D2" i="14"/>
  <c r="K7" i="14" l="1"/>
  <c r="O6" i="14"/>
  <c r="K18" i="14"/>
  <c r="O17" i="14"/>
  <c r="K29" i="14"/>
  <c r="O28" i="14"/>
  <c r="K40" i="14"/>
  <c r="O39" i="14"/>
  <c r="K51" i="14"/>
  <c r="O50" i="14"/>
  <c r="K62" i="14"/>
  <c r="O61" i="14"/>
  <c r="K73" i="14"/>
  <c r="O72" i="14"/>
  <c r="L84" i="14"/>
  <c r="M82" i="14"/>
  <c r="O93" i="14"/>
  <c r="P91" i="14"/>
  <c r="L7" i="14"/>
  <c r="M7" i="14" s="1"/>
  <c r="M5" i="14"/>
  <c r="L18" i="14"/>
  <c r="M18" i="14" s="1"/>
  <c r="M16" i="14"/>
  <c r="L29" i="14"/>
  <c r="M29" i="14" s="1"/>
  <c r="M27" i="14"/>
  <c r="L40" i="14"/>
  <c r="M40" i="14" s="1"/>
  <c r="M38" i="14"/>
  <c r="L51" i="14"/>
  <c r="M51" i="14" s="1"/>
  <c r="M49" i="14"/>
  <c r="L62" i="14"/>
  <c r="M62" i="14" s="1"/>
  <c r="M60" i="14"/>
  <c r="M71" i="14"/>
  <c r="L73" i="14"/>
  <c r="M73" i="14" s="1"/>
  <c r="O83" i="14"/>
  <c r="K84" i="14"/>
  <c r="R92" i="14"/>
  <c r="N93" i="14"/>
  <c r="O10" i="14"/>
  <c r="P10" i="14" s="1"/>
  <c r="D5" i="14"/>
  <c r="D16" i="14"/>
  <c r="P20" i="14"/>
  <c r="D27" i="14"/>
  <c r="P31" i="14"/>
  <c r="D38" i="14"/>
  <c r="P42" i="14"/>
  <c r="D49" i="14"/>
  <c r="P53" i="14"/>
  <c r="D60" i="14"/>
  <c r="P64" i="14"/>
  <c r="D71" i="14"/>
  <c r="P75" i="14"/>
  <c r="D82" i="14"/>
  <c r="D91" i="14"/>
  <c r="G100" i="14"/>
  <c r="L100" i="14"/>
  <c r="M100" i="14" s="1"/>
  <c r="N100" i="14"/>
  <c r="O112" i="14"/>
  <c r="G112" i="14"/>
  <c r="R131" i="14"/>
  <c r="N132" i="14"/>
  <c r="N141" i="14"/>
  <c r="R140" i="14"/>
  <c r="Q151" i="14"/>
  <c r="S150" i="14"/>
  <c r="O176" i="14"/>
  <c r="O177" i="14" s="1"/>
  <c r="S175" i="14"/>
  <c r="O185" i="14"/>
  <c r="O186" i="14" s="1"/>
  <c r="S184" i="14"/>
  <c r="O194" i="14"/>
  <c r="O195" i="14" s="1"/>
  <c r="S193" i="14"/>
  <c r="O212" i="14"/>
  <c r="O213" i="14" s="1"/>
  <c r="S211" i="14"/>
  <c r="G71" i="14"/>
  <c r="G82" i="14"/>
  <c r="G91" i="14"/>
  <c r="R113" i="14"/>
  <c r="D112" i="14"/>
  <c r="R122" i="14"/>
  <c r="N123" i="14"/>
  <c r="P159" i="14"/>
  <c r="Q157" i="14"/>
  <c r="O159" i="14"/>
  <c r="O160" i="14" s="1"/>
  <c r="S158" i="14"/>
  <c r="P168" i="14"/>
  <c r="Q166" i="14"/>
  <c r="O168" i="14"/>
  <c r="O169" i="14" s="1"/>
  <c r="S167" i="14"/>
  <c r="Q174" i="14"/>
  <c r="P176" i="14"/>
  <c r="Q176" i="14" s="1"/>
  <c r="O203" i="14"/>
  <c r="O204" i="14" s="1"/>
  <c r="S202" i="14"/>
  <c r="O221" i="14"/>
  <c r="O222" i="14" s="1"/>
  <c r="S220" i="14"/>
  <c r="O121" i="14"/>
  <c r="O130" i="14"/>
  <c r="D139" i="14"/>
  <c r="L139" i="14"/>
  <c r="M139" i="14" s="1"/>
  <c r="M148" i="14"/>
  <c r="N148" i="14" s="1"/>
  <c r="S149" i="14"/>
  <c r="K157" i="14"/>
  <c r="K166" i="14"/>
  <c r="P183" i="14"/>
  <c r="P192" i="14"/>
  <c r="H201" i="14"/>
  <c r="P201" i="14"/>
  <c r="H210" i="14"/>
  <c r="P210" i="14"/>
  <c r="H219" i="14"/>
  <c r="P219" i="14"/>
  <c r="H148" i="14"/>
  <c r="K59" i="13"/>
  <c r="K58" i="13"/>
  <c r="K57" i="13"/>
  <c r="K56" i="13"/>
  <c r="K55" i="13"/>
  <c r="K54" i="13"/>
  <c r="K51" i="13"/>
  <c r="K50" i="13"/>
  <c r="K49" i="13"/>
  <c r="K46" i="13"/>
  <c r="K45" i="13"/>
  <c r="K44" i="13"/>
  <c r="K43" i="13"/>
  <c r="K42" i="13"/>
  <c r="K41" i="13"/>
  <c r="K40" i="13"/>
  <c r="K37" i="13"/>
  <c r="K36" i="13"/>
  <c r="K35" i="13"/>
  <c r="K34" i="13"/>
  <c r="K28" i="13"/>
  <c r="K27" i="13"/>
  <c r="K25" i="13"/>
  <c r="K22" i="13"/>
  <c r="K21" i="13"/>
  <c r="K19" i="13"/>
  <c r="K16" i="13"/>
  <c r="K15" i="13"/>
  <c r="K9" i="13"/>
  <c r="K10" i="13"/>
  <c r="K11" i="13"/>
  <c r="K12" i="13"/>
  <c r="K8" i="13"/>
  <c r="L11" i="11"/>
  <c r="L12" i="11"/>
  <c r="L13" i="11"/>
  <c r="L14" i="11"/>
  <c r="L15" i="11"/>
  <c r="L16" i="11"/>
  <c r="L17" i="11"/>
  <c r="M18" i="11"/>
  <c r="M19" i="11"/>
  <c r="M20" i="11"/>
  <c r="M23" i="11"/>
  <c r="M24" i="11"/>
  <c r="M25" i="11"/>
  <c r="M26" i="11"/>
  <c r="M27" i="11"/>
  <c r="M28" i="11"/>
  <c r="M29" i="11"/>
  <c r="M32" i="11"/>
  <c r="M33" i="11"/>
  <c r="M34" i="11"/>
  <c r="M35" i="11"/>
  <c r="M36" i="11"/>
  <c r="M37" i="11"/>
  <c r="M38" i="11"/>
  <c r="M39" i="11"/>
  <c r="L41" i="11"/>
  <c r="L42" i="11"/>
  <c r="L43" i="11"/>
  <c r="M44" i="11"/>
  <c r="M45" i="11"/>
  <c r="M46" i="11"/>
  <c r="M47" i="11"/>
  <c r="M48" i="11"/>
  <c r="M49" i="11"/>
  <c r="M50" i="11"/>
  <c r="M51" i="11"/>
  <c r="M52" i="11"/>
  <c r="L56" i="11"/>
  <c r="L57" i="11"/>
  <c r="L58" i="11"/>
  <c r="L59" i="11"/>
  <c r="L10" i="11"/>
  <c r="Q183" i="14" l="1"/>
  <c r="P185" i="14"/>
  <c r="Q185" i="14" s="1"/>
  <c r="O123" i="14"/>
  <c r="P123" i="14" s="1"/>
  <c r="P121" i="14"/>
  <c r="Q222" i="14"/>
  <c r="S221" i="14"/>
  <c r="Q204" i="14"/>
  <c r="S203" i="14"/>
  <c r="Q169" i="14"/>
  <c r="S168" i="14"/>
  <c r="Q168" i="14"/>
  <c r="Q160" i="14"/>
  <c r="S159" i="14"/>
  <c r="Q159" i="14"/>
  <c r="O139" i="14"/>
  <c r="N102" i="14"/>
  <c r="R101" i="14"/>
  <c r="Q219" i="14"/>
  <c r="P221" i="14"/>
  <c r="Q221" i="14" s="1"/>
  <c r="Q210" i="14"/>
  <c r="P212" i="14"/>
  <c r="Q212" i="14" s="1"/>
  <c r="Q201" i="14"/>
  <c r="P203" i="14"/>
  <c r="Q203" i="14" s="1"/>
  <c r="Q192" i="14"/>
  <c r="P194" i="14"/>
  <c r="Q194" i="14" s="1"/>
  <c r="O132" i="14"/>
  <c r="P132" i="14" s="1"/>
  <c r="P130" i="14"/>
  <c r="P148" i="14"/>
  <c r="Q213" i="14"/>
  <c r="S212" i="14"/>
  <c r="Q195" i="14"/>
  <c r="S194" i="14"/>
  <c r="Q186" i="14"/>
  <c r="S185" i="14"/>
  <c r="Q177" i="14"/>
  <c r="S176" i="14"/>
  <c r="O114" i="14"/>
  <c r="P114" i="14" s="1"/>
  <c r="P112" i="14"/>
  <c r="O100" i="14"/>
  <c r="P93" i="14"/>
  <c r="M84" i="14"/>
  <c r="P150" i="14" l="1"/>
  <c r="Q150" i="14" s="1"/>
  <c r="Q148" i="14"/>
  <c r="O102" i="14"/>
  <c r="P102" i="14" s="1"/>
  <c r="P100" i="14"/>
  <c r="O141" i="14"/>
  <c r="P141" i="14" s="1"/>
  <c r="P139" i="14"/>
</calcChain>
</file>

<file path=xl/comments1.xml><?xml version="1.0" encoding="utf-8"?>
<comments xmlns="http://schemas.openxmlformats.org/spreadsheetml/2006/main">
  <authors>
    <author>Jen</author>
    <author>david</author>
    <author>PUREXP</author>
  </authors>
  <commentList>
    <comment ref="N2" authorId="0">
      <text>
        <r>
          <rPr>
            <b/>
            <sz val="12"/>
            <color indexed="81"/>
            <rFont val="新細明體"/>
            <family val="1"/>
          </rPr>
          <t xml:space="preserve">CA Total 營業額
已加 sale tax
</t>
        </r>
      </text>
    </comment>
    <comment ref="N3" authorId="1">
      <text>
        <r>
          <rPr>
            <b/>
            <sz val="12"/>
            <color indexed="81"/>
            <rFont val="Tahoma"/>
            <family val="2"/>
          </rPr>
          <t xml:space="preserve">20170701
sales tax 調整
8.75%-&gt;9.25%
已通知ADA 改RO站+PP
</t>
        </r>
      </text>
    </comment>
    <comment ref="B5" authorId="0">
      <text>
        <r>
          <rPr>
            <b/>
            <sz val="12"/>
            <color indexed="81"/>
            <rFont val="新細明體"/>
            <family val="1"/>
          </rPr>
          <t xml:space="preserve">營業額已減所有fee
減月費 -39.99
減Shipping Label Purchased
已加 sale tax
</t>
        </r>
      </text>
    </comment>
    <comment ref="E5" authorId="0">
      <text>
        <r>
          <rPr>
            <b/>
            <sz val="12"/>
            <color indexed="81"/>
            <rFont val="新細明體"/>
            <family val="1"/>
          </rPr>
          <t>營業額已減所有fee
減Hold on Balance for Dispute Investigation
減Payment Refund
已加 sale tax
加 Cancellation of Hold for Dispute Resolution</t>
        </r>
      </text>
    </comment>
    <comment ref="I5" authorId="0">
      <text>
        <r>
          <rPr>
            <b/>
            <sz val="12"/>
            <color indexed="81"/>
            <rFont val="新細明體"/>
            <family val="1"/>
          </rPr>
          <t xml:space="preserve">cc-Tax=
實收-Tax
減(-) pp-Tax
</t>
        </r>
      </text>
    </comment>
    <comment ref="N6" authorId="0">
      <text>
        <r>
          <rPr>
            <b/>
            <sz val="12"/>
            <color indexed="81"/>
            <rFont val="新細明體"/>
            <family val="1"/>
          </rPr>
          <t>純RO站
不含AM</t>
        </r>
      </text>
    </comment>
    <comment ref="K8" authorId="2">
      <text>
        <r>
          <rPr>
            <b/>
            <sz val="12"/>
            <color indexed="81"/>
            <rFont val="新細明體"/>
            <family val="1"/>
          </rPr>
          <t>含稅總收入 45692.51 = 加州未稅 6810.27 + Sale Tax 629.95 + 非加州 38252.29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3" authorId="0">
      <text>
        <r>
          <rPr>
            <b/>
            <sz val="12"/>
            <color indexed="81"/>
            <rFont val="新細明體"/>
            <family val="1"/>
          </rPr>
          <t xml:space="preserve">CA Total 營業額
已加 sale tax
</t>
        </r>
      </text>
    </comment>
    <comment ref="N14" authorId="1">
      <text>
        <r>
          <rPr>
            <b/>
            <sz val="12"/>
            <color indexed="81"/>
            <rFont val="Tahoma"/>
            <family val="2"/>
          </rPr>
          <t xml:space="preserve">20170701
sales tax 調整
8.75%-&gt;9.25%
已通知ADA 改RO站+PP
</t>
        </r>
      </text>
    </comment>
    <comment ref="B16" authorId="0">
      <text>
        <r>
          <rPr>
            <b/>
            <sz val="12"/>
            <color indexed="81"/>
            <rFont val="新細明體"/>
            <family val="1"/>
          </rPr>
          <t xml:space="preserve">營業額已減所有fee
減月費 -39.99
減Shipping Label Purchased
已加 sale tax
</t>
        </r>
      </text>
    </comment>
    <comment ref="E16" authorId="0">
      <text>
        <r>
          <rPr>
            <b/>
            <sz val="12"/>
            <color indexed="81"/>
            <rFont val="新細明體"/>
            <family val="1"/>
          </rPr>
          <t>營業額已減所有fee
減Hold on Balance for Dispute Investigation
減Payment Refund
已加 sale tax
加 Cancellation of Hold for Dispute Resolution</t>
        </r>
      </text>
    </comment>
    <comment ref="I16" authorId="0">
      <text>
        <r>
          <rPr>
            <b/>
            <sz val="12"/>
            <color indexed="81"/>
            <rFont val="新細明體"/>
            <family val="1"/>
          </rPr>
          <t xml:space="preserve">cc-Tax=
實收-Tax
減(-) pp-Tax
</t>
        </r>
      </text>
    </comment>
    <comment ref="N17" authorId="0">
      <text>
        <r>
          <rPr>
            <b/>
            <sz val="12"/>
            <color indexed="81"/>
            <rFont val="新細明體"/>
            <family val="1"/>
          </rPr>
          <t>純RO站
不含AM</t>
        </r>
      </text>
    </comment>
    <comment ref="K19" authorId="2">
      <text>
        <r>
          <rPr>
            <b/>
            <sz val="12"/>
            <color indexed="81"/>
            <rFont val="新細明體"/>
            <family val="1"/>
          </rPr>
          <t>含稅總收入 43880.79 = 加州未稅 6410.06 + Sale Tax 560.88 + 非加州 36909.85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4" authorId="0">
      <text>
        <r>
          <rPr>
            <b/>
            <sz val="12"/>
            <color indexed="81"/>
            <rFont val="新細明體"/>
            <family val="1"/>
          </rPr>
          <t xml:space="preserve">CA Total 營業額
已加 sale tax
</t>
        </r>
      </text>
    </comment>
    <comment ref="N25" authorId="1">
      <text>
        <r>
          <rPr>
            <b/>
            <sz val="12"/>
            <color indexed="81"/>
            <rFont val="Tahoma"/>
            <family val="2"/>
          </rPr>
          <t>20170101
sales tax 調整回8.75%
20170109 上午11:15
才通知ADA 改RO站</t>
        </r>
      </text>
    </comment>
    <comment ref="B27" authorId="0">
      <text>
        <r>
          <rPr>
            <b/>
            <sz val="12"/>
            <color indexed="81"/>
            <rFont val="新細明體"/>
            <family val="1"/>
          </rPr>
          <t xml:space="preserve">營業額已減所有fee
減月費 -39.99
減Shipping Label Purchased
已加 sale tax
</t>
        </r>
      </text>
    </comment>
    <comment ref="E27" authorId="0">
      <text>
        <r>
          <rPr>
            <b/>
            <sz val="12"/>
            <color indexed="81"/>
            <rFont val="新細明體"/>
            <family val="1"/>
          </rPr>
          <t>營業額已減所有fee
減Hold on Balance for Dispute Investigation
減Payment Refund
已加 sale tax
加 Cancellation of Hold for Dispute Resolution</t>
        </r>
      </text>
    </comment>
    <comment ref="I27" authorId="0">
      <text>
        <r>
          <rPr>
            <b/>
            <sz val="12"/>
            <color indexed="81"/>
            <rFont val="新細明體"/>
            <family val="1"/>
          </rPr>
          <t xml:space="preserve">cc-Tax=
實收-Tax
減(-) pp-Tax
</t>
        </r>
      </text>
    </comment>
    <comment ref="N28" authorId="0">
      <text>
        <r>
          <rPr>
            <b/>
            <sz val="12"/>
            <color indexed="81"/>
            <rFont val="新細明體"/>
            <family val="1"/>
          </rPr>
          <t>純RO站
不含AM</t>
        </r>
      </text>
    </comment>
    <comment ref="K30" authorId="2">
      <text>
        <r>
          <rPr>
            <b/>
            <sz val="12"/>
            <color indexed="81"/>
            <rFont val="新細明體"/>
            <family val="1"/>
          </rPr>
          <t>含稅總收入 55583.21 = 加州未稅 7681.83 + Sale Tax 672.16 + 非加州 47229.22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35" authorId="0">
      <text>
        <r>
          <rPr>
            <b/>
            <sz val="12"/>
            <color indexed="81"/>
            <rFont val="新細明體"/>
            <family val="1"/>
          </rPr>
          <t xml:space="preserve">CA Total 營業額
已加 sale tax
</t>
        </r>
      </text>
    </comment>
    <comment ref="B38" authorId="0">
      <text>
        <r>
          <rPr>
            <b/>
            <sz val="12"/>
            <color indexed="81"/>
            <rFont val="新細明體"/>
            <family val="1"/>
          </rPr>
          <t xml:space="preserve">營業額已減所有fee
減月費 -39.99
減Shipping Label Purchased
已加 sale tax
</t>
        </r>
      </text>
    </comment>
    <comment ref="E38" authorId="0">
      <text>
        <r>
          <rPr>
            <b/>
            <sz val="12"/>
            <color indexed="81"/>
            <rFont val="新細明體"/>
            <family val="1"/>
          </rPr>
          <t>營業額已減所有fee
減Hold on Balance for Dispute Investigation
已加 sale tax
加 Cancellation of Hold for Dispute Resolution</t>
        </r>
      </text>
    </comment>
    <comment ref="I38" authorId="0">
      <text>
        <r>
          <rPr>
            <b/>
            <sz val="12"/>
            <color indexed="81"/>
            <rFont val="新細明體"/>
            <family val="1"/>
          </rPr>
          <t xml:space="preserve">cc-Tax=
實收-Tax
減(-) pp-Tax
</t>
        </r>
      </text>
    </comment>
    <comment ref="N39" authorId="0">
      <text>
        <r>
          <rPr>
            <b/>
            <sz val="12"/>
            <color indexed="81"/>
            <rFont val="新細明體"/>
            <family val="1"/>
          </rPr>
          <t>純RO站
不含AM</t>
        </r>
      </text>
    </comment>
    <comment ref="K41" authorId="2">
      <text>
        <r>
          <rPr>
            <b/>
            <sz val="12"/>
            <color indexed="81"/>
            <rFont val="新細明體"/>
            <family val="1"/>
          </rPr>
          <t>含稅總收入 51247.43 = 加州未稅 7614.78 + Sale Tax 685.33 + 非加州 42947.32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46" authorId="0">
      <text>
        <r>
          <rPr>
            <b/>
            <sz val="12"/>
            <color indexed="81"/>
            <rFont val="新細明體"/>
            <family val="1"/>
          </rPr>
          <t xml:space="preserve">CA Total 營業額
已加 sale tax
</t>
        </r>
      </text>
    </comment>
    <comment ref="B49" authorId="0">
      <text>
        <r>
          <rPr>
            <b/>
            <sz val="12"/>
            <color indexed="81"/>
            <rFont val="新細明體"/>
            <family val="1"/>
          </rPr>
          <t xml:space="preserve">營業額已減所有fee
減月費 -39.99
減Shipping Label Purchased
已加 sale tax
</t>
        </r>
      </text>
    </comment>
    <comment ref="E49" authorId="0">
      <text>
        <r>
          <rPr>
            <b/>
            <sz val="12"/>
            <color indexed="81"/>
            <rFont val="新細明體"/>
            <family val="1"/>
          </rPr>
          <t>營業額已減所有fee
減Hold on Balance for Dispute Investigation
已加 sale tax
加 Cancellation of Hold for Dispute Resolution</t>
        </r>
      </text>
    </comment>
    <comment ref="I49" authorId="0">
      <text>
        <r>
          <rPr>
            <b/>
            <sz val="12"/>
            <color indexed="81"/>
            <rFont val="新細明體"/>
            <family val="1"/>
          </rPr>
          <t xml:space="preserve">cc-Tax=
實收-Tax
減(-) pp-Tax
</t>
        </r>
      </text>
    </comment>
    <comment ref="N50" authorId="0">
      <text>
        <r>
          <rPr>
            <b/>
            <sz val="12"/>
            <color indexed="81"/>
            <rFont val="新細明體"/>
            <family val="1"/>
          </rPr>
          <t>純RO站
不含AM</t>
        </r>
      </text>
    </comment>
    <comment ref="K52" authorId="2">
      <text>
        <r>
          <rPr>
            <b/>
            <sz val="12"/>
            <color indexed="81"/>
            <rFont val="新細明體"/>
            <family val="1"/>
          </rPr>
          <t>含稅總收入 57429.68 = 加州未稅 8218.89 + Sale Tax 739.7 + 非加州 48471.09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0" authorId="0">
      <text>
        <r>
          <rPr>
            <b/>
            <sz val="12"/>
            <color indexed="81"/>
            <rFont val="新細明體"/>
            <family val="1"/>
          </rPr>
          <t xml:space="preserve">營業額有減少,
因為有減fee
減月費 -39.99
減Shipping Label Purchased
</t>
        </r>
      </text>
    </comment>
    <comment ref="E60" authorId="0">
      <text>
        <r>
          <rPr>
            <b/>
            <sz val="12"/>
            <color indexed="81"/>
            <rFont val="新細明體"/>
            <family val="1"/>
          </rPr>
          <t xml:space="preserve">營業額減了fee
</t>
        </r>
      </text>
    </comment>
    <comment ref="I60" authorId="0">
      <text>
        <r>
          <rPr>
            <b/>
            <sz val="12"/>
            <color indexed="81"/>
            <rFont val="新細明體"/>
            <family val="1"/>
          </rPr>
          <t>cc-Tax=
實收-Tax
減(-) pp-Tax
減(-) gg-Tax</t>
        </r>
      </text>
    </comment>
    <comment ref="E61" authorId="2">
      <text>
        <r>
          <rPr>
            <b/>
            <sz val="12"/>
            <color indexed="81"/>
            <rFont val="新細明體"/>
            <family val="1"/>
          </rPr>
          <t>CA 漏報
~4月9日 162.37
2016-Q2 162.37</t>
        </r>
      </text>
    </comment>
    <comment ref="N61" authorId="0">
      <text>
        <r>
          <rPr>
            <b/>
            <sz val="12"/>
            <color indexed="81"/>
            <rFont val="新細明體"/>
            <family val="1"/>
          </rPr>
          <t>純RO站
不含AM</t>
        </r>
      </text>
    </comment>
    <comment ref="K63" authorId="2">
      <text>
        <r>
          <rPr>
            <b/>
            <sz val="12"/>
            <color indexed="81"/>
            <rFont val="新細明體"/>
            <family val="1"/>
          </rPr>
          <t>47622.53(含稅總收入)＝加州未稅6508.33+稅金585.75+非加州40528.45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1" authorId="0">
      <text>
        <r>
          <rPr>
            <b/>
            <sz val="12"/>
            <color indexed="81"/>
            <rFont val="新細明體"/>
            <family val="1"/>
          </rPr>
          <t xml:space="preserve">營業額有減少,
因為有減fee
減月費 -39.99
減Shipping Label Purchased
</t>
        </r>
      </text>
    </comment>
    <comment ref="E71" authorId="0">
      <text>
        <r>
          <rPr>
            <b/>
            <sz val="12"/>
            <color indexed="81"/>
            <rFont val="新細明體"/>
            <family val="1"/>
          </rPr>
          <t xml:space="preserve">營業額減了fee
</t>
        </r>
      </text>
    </comment>
    <comment ref="I71" authorId="0">
      <text>
        <r>
          <rPr>
            <b/>
            <sz val="12"/>
            <color indexed="81"/>
            <rFont val="新細明體"/>
            <family val="1"/>
          </rPr>
          <t>cc-Tax=
實收-Tax
減(-) pp-Tax
減(-) gg-Tax</t>
        </r>
      </text>
    </comment>
    <comment ref="E72" authorId="2">
      <text>
        <r>
          <rPr>
            <b/>
            <sz val="12"/>
            <color indexed="81"/>
            <rFont val="新細明體"/>
            <family val="1"/>
          </rPr>
          <t>CA 漏報
1月 325.31
2月 592.28
3月 255.73
2016-Q1 1173.32</t>
        </r>
      </text>
    </comment>
    <comment ref="N72" authorId="0">
      <text>
        <r>
          <rPr>
            <b/>
            <sz val="12"/>
            <color indexed="81"/>
            <rFont val="新細明體"/>
            <family val="1"/>
          </rPr>
          <t>純RO站
不含AM</t>
        </r>
      </text>
    </comment>
    <comment ref="O75" authorId="2">
      <text>
        <r>
          <rPr>
            <b/>
            <sz val="12"/>
            <color indexed="81"/>
            <rFont val="新細明體"/>
            <family val="1"/>
          </rPr>
          <t>2016-Q1 申報錯誤-&gt;原報
加州 $5445.86+稅金$538.64+非加州$40292.60 
2016-07-11
改為CA 5984.9
非CA39753.56</t>
        </r>
      </text>
    </comment>
    <comment ref="B82" authorId="0">
      <text>
        <r>
          <rPr>
            <b/>
            <sz val="12"/>
            <color indexed="81"/>
            <rFont val="新細明體"/>
            <family val="1"/>
          </rPr>
          <t xml:space="preserve">2015-11-14 開始有收入
營業額有減少,
因為有減fee
減月費 -39.99
減Shipping Label Purchased
</t>
        </r>
      </text>
    </comment>
    <comment ref="E82" authorId="0">
      <text>
        <r>
          <rPr>
            <b/>
            <sz val="12"/>
            <color indexed="81"/>
            <rFont val="新細明體"/>
            <family val="1"/>
          </rPr>
          <t xml:space="preserve">2015-11-05 開始有收入
營業額減了fee
</t>
        </r>
      </text>
    </comment>
    <comment ref="H82" authorId="2">
      <text>
        <r>
          <rPr>
            <b/>
            <sz val="12"/>
            <color indexed="81"/>
            <rFont val="新細明體"/>
            <family val="1"/>
          </rPr>
          <t>2015-12-05 開始收入</t>
        </r>
      </text>
    </comment>
    <comment ref="I82" authorId="0">
      <text>
        <r>
          <rPr>
            <b/>
            <sz val="12"/>
            <color indexed="81"/>
            <rFont val="新細明體"/>
            <family val="1"/>
          </rPr>
          <t>cc-Tax=
實收-Tax
減(-) pp-Tax
減(-) gg-Tax</t>
        </r>
      </text>
    </comment>
    <comment ref="E83" authorId="2">
      <text>
        <r>
          <rPr>
            <b/>
            <sz val="12"/>
            <color indexed="81"/>
            <rFont val="新細明體"/>
            <family val="1"/>
          </rPr>
          <t>CA 漏報
11月 150.78
12月 385.19
2015-Q4 535.97</t>
        </r>
      </text>
    </comment>
    <comment ref="N83" authorId="0">
      <text>
        <r>
          <rPr>
            <b/>
            <sz val="12"/>
            <color indexed="81"/>
            <rFont val="新細明體"/>
            <family val="1"/>
          </rPr>
          <t>純RO站
不含AM</t>
        </r>
      </text>
    </comment>
    <comment ref="B91" authorId="0">
      <text>
        <r>
          <rPr>
            <b/>
            <sz val="12"/>
            <color indexed="81"/>
            <rFont val="新細明體"/>
            <family val="1"/>
          </rPr>
          <t xml:space="preserve">營業額有減少,
因為有減fee
減月費 -39.99
減Shipping Label Purchased
</t>
        </r>
      </text>
    </comment>
    <comment ref="E91" authorId="0">
      <text>
        <r>
          <rPr>
            <b/>
            <sz val="12"/>
            <color indexed="81"/>
            <rFont val="新細明體"/>
            <family val="1"/>
          </rPr>
          <t xml:space="preserve">營業額減了fee
</t>
        </r>
      </text>
    </comment>
    <comment ref="L91" authorId="0">
      <text>
        <r>
          <rPr>
            <b/>
            <sz val="12"/>
            <color indexed="81"/>
            <rFont val="新細明體"/>
            <family val="1"/>
          </rPr>
          <t>cc-Tax=
實收-Tax
減(-) pp-Tax
減(-) gg-Tax</t>
        </r>
      </text>
    </comment>
    <comment ref="Q92" authorId="0">
      <text>
        <r>
          <rPr>
            <b/>
            <sz val="12"/>
            <color indexed="81"/>
            <rFont val="新細明體"/>
            <family val="1"/>
          </rPr>
          <t>純RO站
不含AM</t>
        </r>
      </text>
    </comment>
    <comment ref="B100" authorId="0">
      <text>
        <r>
          <rPr>
            <b/>
            <sz val="12"/>
            <color indexed="81"/>
            <rFont val="新細明體"/>
            <family val="1"/>
          </rPr>
          <t xml:space="preserve">營業額有減少,
因為有減fee
減月費 -39.99
減Shipping Label Purchased
</t>
        </r>
      </text>
    </comment>
    <comment ref="E100" authorId="0">
      <text>
        <r>
          <rPr>
            <b/>
            <sz val="12"/>
            <color indexed="81"/>
            <rFont val="新細明體"/>
            <family val="1"/>
          </rPr>
          <t xml:space="preserve">營業額減了fee
</t>
        </r>
      </text>
    </comment>
    <comment ref="L100" authorId="0">
      <text>
        <r>
          <rPr>
            <b/>
            <sz val="12"/>
            <color indexed="81"/>
            <rFont val="新細明體"/>
            <family val="1"/>
          </rPr>
          <t>cc-Tax=
實收-Tax
減(-) pp-Tax
減(-) gg-Tax</t>
        </r>
      </text>
    </comment>
    <comment ref="Q101" authorId="0">
      <text>
        <r>
          <rPr>
            <b/>
            <sz val="12"/>
            <color indexed="81"/>
            <rFont val="新細明體"/>
            <family val="1"/>
          </rPr>
          <t>純RO站
不含AM</t>
        </r>
      </text>
    </comment>
    <comment ref="B112" authorId="0">
      <text>
        <r>
          <rPr>
            <b/>
            <sz val="12"/>
            <color indexed="81"/>
            <rFont val="新細明體"/>
            <family val="1"/>
          </rPr>
          <t>已扣fee
已扣月費 39.99
(實收未減label)
Shipping Label Purchased
已從營業額中移走</t>
        </r>
      </text>
    </comment>
    <comment ref="E112" authorId="0">
      <text>
        <r>
          <rPr>
            <b/>
            <sz val="12"/>
            <color indexed="81"/>
            <rFont val="新細明體"/>
            <family val="1"/>
          </rPr>
          <t xml:space="preserve">已扣fee
</t>
        </r>
      </text>
    </comment>
    <comment ref="L112" authorId="0">
      <text>
        <r>
          <rPr>
            <b/>
            <sz val="12"/>
            <color indexed="81"/>
            <rFont val="新細明體"/>
            <family val="1"/>
          </rPr>
          <t>cc-Tax=
實收-Tax
減(-) pp-Tax
減(-) gg-Tax</t>
        </r>
      </text>
    </comment>
    <comment ref="Q113" authorId="0">
      <text>
        <r>
          <rPr>
            <b/>
            <sz val="12"/>
            <color indexed="81"/>
            <rFont val="新細明體"/>
            <family val="1"/>
          </rPr>
          <t>純RO站
不含AM</t>
        </r>
      </text>
    </comment>
    <comment ref="B121" authorId="0">
      <text>
        <r>
          <rPr>
            <b/>
            <sz val="12"/>
            <color indexed="81"/>
            <rFont val="新細明體"/>
            <family val="1"/>
          </rPr>
          <t>已扣fee
已扣月費 39.99
(實收未減label)
Shipping Label Purchased
已從營業額中移走</t>
        </r>
      </text>
    </comment>
    <comment ref="E121" authorId="0">
      <text>
        <r>
          <rPr>
            <b/>
            <sz val="12"/>
            <color indexed="81"/>
            <rFont val="新細明體"/>
            <family val="1"/>
          </rPr>
          <t xml:space="preserve">已扣fee
</t>
        </r>
      </text>
    </comment>
    <comment ref="L121" authorId="0">
      <text>
        <r>
          <rPr>
            <b/>
            <sz val="12"/>
            <color indexed="81"/>
            <rFont val="新細明體"/>
            <family val="1"/>
          </rPr>
          <t>cc-Tax=
實收-Tax
減(-) pp-Tax
減(-) gg-Tax</t>
        </r>
      </text>
    </comment>
    <comment ref="Q122" authorId="0">
      <text>
        <r>
          <rPr>
            <b/>
            <sz val="12"/>
            <color indexed="81"/>
            <rFont val="新細明體"/>
            <family val="1"/>
          </rPr>
          <t>純RO站
不含AM</t>
        </r>
      </text>
    </comment>
    <comment ref="B130" authorId="0">
      <text>
        <r>
          <rPr>
            <b/>
            <sz val="12"/>
            <color indexed="81"/>
            <rFont val="新細明體"/>
            <family val="1"/>
          </rPr>
          <t>已扣fee
已扣月費 39.99</t>
        </r>
      </text>
    </comment>
    <comment ref="E130" authorId="0">
      <text>
        <r>
          <rPr>
            <b/>
            <sz val="12"/>
            <color indexed="81"/>
            <rFont val="新細明體"/>
            <family val="1"/>
          </rPr>
          <t xml:space="preserve">已扣fee
</t>
        </r>
      </text>
    </comment>
    <comment ref="L130" authorId="0">
      <text>
        <r>
          <rPr>
            <b/>
            <sz val="12"/>
            <color indexed="81"/>
            <rFont val="新細明體"/>
            <family val="1"/>
          </rPr>
          <t>cc-Tax=
實收-Tax
減(-) pp-Tax
減(-) gg-Tax</t>
        </r>
      </text>
    </comment>
    <comment ref="Q131" authorId="0">
      <text>
        <r>
          <rPr>
            <b/>
            <sz val="12"/>
            <color indexed="81"/>
            <rFont val="新細明體"/>
            <family val="1"/>
          </rPr>
          <t>純RO站
不含AM</t>
        </r>
      </text>
    </comment>
    <comment ref="B139" authorId="0">
      <text>
        <r>
          <rPr>
            <b/>
            <sz val="12"/>
            <color indexed="81"/>
            <rFont val="新細明體"/>
            <family val="1"/>
          </rPr>
          <t>已扣fee
已扣月費 39.99</t>
        </r>
      </text>
    </comment>
    <comment ref="E139" authorId="0">
      <text>
        <r>
          <rPr>
            <b/>
            <sz val="12"/>
            <color indexed="81"/>
            <rFont val="新細明體"/>
            <family val="1"/>
          </rPr>
          <t xml:space="preserve">已扣fee
</t>
        </r>
      </text>
    </comment>
    <comment ref="L139" authorId="0">
      <text>
        <r>
          <rPr>
            <b/>
            <sz val="12"/>
            <color indexed="81"/>
            <rFont val="新細明體"/>
            <family val="1"/>
          </rPr>
          <t>cc-Tax=
實收-Tax
減(-) pp-Tax
減(-) gg-Tax</t>
        </r>
      </text>
    </comment>
    <comment ref="Q140" authorId="0">
      <text>
        <r>
          <rPr>
            <b/>
            <sz val="12"/>
            <color indexed="81"/>
            <rFont val="新細明體"/>
            <family val="1"/>
          </rPr>
          <t>純RO站
不含AM</t>
        </r>
      </text>
    </comment>
    <comment ref="B148" authorId="0">
      <text>
        <r>
          <rPr>
            <b/>
            <sz val="12"/>
            <color indexed="81"/>
            <rFont val="新細明體"/>
            <family val="1"/>
          </rPr>
          <t>不含fee: 2633.72</t>
        </r>
      </text>
    </comment>
    <comment ref="F148" authorId="0">
      <text>
        <r>
          <rPr>
            <b/>
            <sz val="12"/>
            <color indexed="81"/>
            <rFont val="新細明體"/>
            <family val="1"/>
          </rPr>
          <t xml:space="preserve">不含fee:109.89
</t>
        </r>
      </text>
    </comment>
    <comment ref="L148" authorId="0">
      <text>
        <r>
          <rPr>
            <b/>
            <sz val="12"/>
            <color indexed="81"/>
            <rFont val="新細明體"/>
            <family val="1"/>
          </rPr>
          <t>含fee:??</t>
        </r>
      </text>
    </comment>
    <comment ref="M148" authorId="0">
      <text>
        <r>
          <rPr>
            <b/>
            <sz val="12"/>
            <color indexed="81"/>
            <rFont val="新細明體"/>
            <family val="1"/>
          </rPr>
          <t>cc-Tax=
實收-Tax
減(-) pp-Tax
減(-) gg-Tax</t>
        </r>
      </text>
    </comment>
    <comment ref="R149" authorId="0">
      <text>
        <r>
          <rPr>
            <b/>
            <sz val="12"/>
            <color indexed="81"/>
            <rFont val="新細明體"/>
            <family val="1"/>
          </rPr>
          <t>純RO站
不含AM</t>
        </r>
      </text>
    </comment>
    <comment ref="S155" authorId="0">
      <text>
        <r>
          <rPr>
            <b/>
            <sz val="12"/>
            <color indexed="81"/>
            <rFont val="新細明體"/>
            <family val="1"/>
          </rPr>
          <t>錯算為未稅金額</t>
        </r>
      </text>
    </comment>
    <comment ref="B157" authorId="0">
      <text>
        <r>
          <rPr>
            <b/>
            <sz val="12"/>
            <color indexed="81"/>
            <rFont val="新細明體"/>
            <family val="1"/>
          </rPr>
          <t>改為含Tax</t>
        </r>
      </text>
    </comment>
    <comment ref="M157" authorId="0">
      <text>
        <r>
          <rPr>
            <sz val="12"/>
            <color indexed="81"/>
            <rFont val="新細明體"/>
            <family val="1"/>
          </rPr>
          <t>=賓收
減-PP-TAX
減-GG-TAX</t>
        </r>
      </text>
    </comment>
    <comment ref="R158" authorId="0">
      <text>
        <r>
          <rPr>
            <b/>
            <sz val="12"/>
            <color indexed="81"/>
            <rFont val="新細明體"/>
            <family val="1"/>
          </rPr>
          <t>純RO站
不含AM</t>
        </r>
      </text>
    </comment>
    <comment ref="O160" authorId="0">
      <text>
        <r>
          <rPr>
            <b/>
            <sz val="12"/>
            <color indexed="81"/>
            <rFont val="新細明體"/>
            <family val="1"/>
          </rPr>
          <t>ML-PP
Q1:3615.53 
--&gt;Q1未報sale tax 
Q2:3026.18
   漏報加州:111.36
--&gt;Q2未報sale tax 
Q3:2816.38
--&gt;Q3未報sale tax
(La 1st 說不要報)</t>
        </r>
      </text>
    </comment>
    <comment ref="B166" authorId="0">
      <text>
        <r>
          <rPr>
            <b/>
            <sz val="12"/>
            <color indexed="81"/>
            <rFont val="新細明體"/>
            <family val="1"/>
          </rPr>
          <t xml:space="preserve">未收CA sale tax
</t>
        </r>
      </text>
    </comment>
    <comment ref="M166" authorId="0">
      <text>
        <r>
          <rPr>
            <sz val="12"/>
            <color indexed="81"/>
            <rFont val="新細明體"/>
            <family val="1"/>
          </rPr>
          <t>=賓收
減-PP-TAX
減-GG-TAX</t>
        </r>
      </text>
    </comment>
    <comment ref="R167" authorId="0">
      <text>
        <r>
          <rPr>
            <b/>
            <sz val="12"/>
            <color indexed="81"/>
            <rFont val="新細明體"/>
            <family val="1"/>
          </rPr>
          <t>純RO站
不含AM</t>
        </r>
      </text>
    </comment>
    <comment ref="O169" authorId="0">
      <text>
        <r>
          <rPr>
            <b/>
            <sz val="12"/>
            <color indexed="81"/>
            <rFont val="新細明體"/>
            <family val="1"/>
          </rPr>
          <t>ML-PP
Q1:3615.53 
--&gt;Q1未報sale tax 
Q2:3026.18
   漏報加州:111.36
--&gt;Q2未報sale tax 
Q3:2816.38
--&gt;Q3未報sale tax
(La 1st 說不要報)</t>
        </r>
      </text>
    </comment>
    <comment ref="B173" authorId="0">
      <text>
        <r>
          <rPr>
            <b/>
            <sz val="9"/>
            <color indexed="81"/>
            <rFont val="新細明體"/>
            <family val="1"/>
          </rPr>
          <t>Jun 30, 2013
7:13:05 AM PDT</t>
        </r>
      </text>
    </comment>
    <comment ref="S173" authorId="0">
      <text>
        <r>
          <rPr>
            <b/>
            <sz val="12"/>
            <color indexed="81"/>
            <rFont val="新細明體"/>
            <family val="1"/>
          </rPr>
          <t>Order No 6706 
USD 52
CA漏收TAX
原因未明</t>
        </r>
      </text>
    </comment>
    <comment ref="M174" authorId="0">
      <text>
        <r>
          <rPr>
            <sz val="12"/>
            <color indexed="81"/>
            <rFont val="新細明體"/>
            <family val="1"/>
          </rPr>
          <t>=賓收
減-PP-TAX
減-GG-TAX</t>
        </r>
      </text>
    </comment>
    <comment ref="M183" authorId="0">
      <text>
        <r>
          <rPr>
            <sz val="12"/>
            <color indexed="81"/>
            <rFont val="新細明體"/>
            <family val="1"/>
          </rPr>
          <t>=賓收
減-PP-TAX
減-GG-TAX</t>
        </r>
      </text>
    </comment>
    <comment ref="M192" authorId="0">
      <text>
        <r>
          <rPr>
            <sz val="12"/>
            <color indexed="81"/>
            <rFont val="新細明體"/>
            <family val="1"/>
          </rPr>
          <t>=賓收
減-PP-TAX
減-GG-TAX</t>
        </r>
      </text>
    </comment>
    <comment ref="M201" authorId="0">
      <text>
        <r>
          <rPr>
            <sz val="12"/>
            <color indexed="81"/>
            <rFont val="新細明體"/>
            <family val="1"/>
          </rPr>
          <t>=賓收
減-PP-TAX
減-GG-TAX</t>
        </r>
      </text>
    </comment>
    <comment ref="M210" authorId="0">
      <text>
        <r>
          <rPr>
            <sz val="12"/>
            <color indexed="81"/>
            <rFont val="新細明體"/>
            <family val="1"/>
          </rPr>
          <t>=賓收
減-PP-TAX
減-GG-TAX</t>
        </r>
      </text>
    </comment>
    <comment ref="M219" authorId="0">
      <text>
        <r>
          <rPr>
            <sz val="12"/>
            <color indexed="81"/>
            <rFont val="新細明體"/>
            <family val="1"/>
          </rPr>
          <t>=賓收
減-PP-TAX
減-GG-TAX</t>
        </r>
      </text>
    </comment>
  </commentList>
</comments>
</file>

<file path=xl/sharedStrings.xml><?xml version="1.0" encoding="utf-8"?>
<sst xmlns="http://schemas.openxmlformats.org/spreadsheetml/2006/main" count="771" uniqueCount="171">
  <si>
    <t>Ordinary income/expense</t>
  </si>
  <si>
    <t>Income</t>
  </si>
  <si>
    <t>Merchandise sales</t>
  </si>
  <si>
    <t>Merchanise sales- merchant</t>
  </si>
  <si>
    <t>Total merchandise sales</t>
  </si>
  <si>
    <t>Total income</t>
  </si>
  <si>
    <t>Cost of goods sold</t>
  </si>
  <si>
    <t>Beginning inventory</t>
  </si>
  <si>
    <t>Freight in</t>
  </si>
  <si>
    <t>Purchase</t>
  </si>
  <si>
    <t>Gross profit</t>
  </si>
  <si>
    <t>Expense</t>
  </si>
  <si>
    <t>Accounting fee</t>
  </si>
  <si>
    <t>Automobile expense</t>
  </si>
  <si>
    <t>Bank service charges</t>
  </si>
  <si>
    <t>Business licenses and permits</t>
  </si>
  <si>
    <t>Depreciation expense</t>
  </si>
  <si>
    <t>Freight out</t>
  </si>
  <si>
    <t>Interest expense</t>
  </si>
  <si>
    <t>Merchant account fee</t>
  </si>
  <si>
    <t>Merchant account fee- merchant</t>
  </si>
  <si>
    <t>Merchant account fees-paypal</t>
  </si>
  <si>
    <t>Total merchant account fee</t>
  </si>
  <si>
    <t>Office supplies</t>
  </si>
  <si>
    <t>Rent for stora</t>
  </si>
  <si>
    <t>Salaries &amp; wages</t>
  </si>
  <si>
    <t>Total expense</t>
  </si>
  <si>
    <t>Net ordinary income</t>
  </si>
  <si>
    <t>Other income/expense</t>
  </si>
  <si>
    <t>Other income</t>
  </si>
  <si>
    <t>Interest income</t>
  </si>
  <si>
    <t>Total other income</t>
  </si>
  <si>
    <t>Net other income</t>
  </si>
  <si>
    <t>Net income</t>
  </si>
  <si>
    <t>Meals and entertainment</t>
  </si>
  <si>
    <t>Rent for storage</t>
  </si>
  <si>
    <t>Salaries&amp; wages</t>
  </si>
  <si>
    <t>Other income/exponso</t>
  </si>
  <si>
    <t>ASSETS</t>
  </si>
  <si>
    <t>Current assets</t>
  </si>
  <si>
    <t>Checkingsavings</t>
  </si>
  <si>
    <t>Chase checking-1446</t>
  </si>
  <si>
    <t>Paypal</t>
  </si>
  <si>
    <t>Total checkingsavings</t>
  </si>
  <si>
    <t>Accounts receivable</t>
  </si>
  <si>
    <t>Total accounts receivable</t>
  </si>
  <si>
    <t>Other current assets</t>
  </si>
  <si>
    <t>Inventory asset</t>
  </si>
  <si>
    <t>Prepayment</t>
  </si>
  <si>
    <t>Total other current assets</t>
  </si>
  <si>
    <t>Total current assets</t>
  </si>
  <si>
    <t>Fixed assets</t>
  </si>
  <si>
    <t>Accumulated depreciation</t>
  </si>
  <si>
    <t>Computers &amp; peripherals</t>
  </si>
  <si>
    <t>Total fixed assets</t>
  </si>
  <si>
    <t>TOTAL ASSETS</t>
  </si>
  <si>
    <t>Liabilities</t>
  </si>
  <si>
    <t>Current liabilities</t>
  </si>
  <si>
    <t>Credit cards</t>
  </si>
  <si>
    <t>Wells fargo credit-475</t>
  </si>
  <si>
    <t>Total credit cards</t>
  </si>
  <si>
    <t>Other current liabilities</t>
  </si>
  <si>
    <t>Accrued salareis &amp; wages</t>
  </si>
  <si>
    <t>Interest expense payable</t>
  </si>
  <si>
    <t>Sales tax payable</t>
  </si>
  <si>
    <t>Total other current liabilities</t>
  </si>
  <si>
    <t>Total current liabilities</t>
  </si>
  <si>
    <t>Total liabilit</t>
  </si>
  <si>
    <t>Capital stock</t>
  </si>
  <si>
    <t>Retained earnings</t>
  </si>
  <si>
    <t>Shareholder distributions</t>
  </si>
  <si>
    <t>TOTAL LIABILITIES &amp; EQUITY</t>
  </si>
  <si>
    <t>Wells fargo checking-5555</t>
  </si>
  <si>
    <t>Wells fargo saving-0515</t>
  </si>
  <si>
    <t>Chase credit card-6353. 9736</t>
  </si>
  <si>
    <t>Wells fargo credit-4747</t>
  </si>
  <si>
    <t>Wells fargo credit-4754</t>
  </si>
  <si>
    <t>Long term liabilities</t>
  </si>
  <si>
    <t>Loan from shareholders</t>
  </si>
  <si>
    <t>Total long term liabilities</t>
  </si>
  <si>
    <t>Total liabilities</t>
  </si>
  <si>
    <t>Equity</t>
  </si>
  <si>
    <t>Total equity</t>
  </si>
  <si>
    <t>TOTAL LIABILITIES &amp;EQUITY</t>
  </si>
  <si>
    <t>Merchandise sals - Amazon</t>
  </si>
  <si>
    <t>Merchanise sales - Merchant</t>
  </si>
  <si>
    <t>Mechanise sales - Paypal</t>
  </si>
  <si>
    <t>Sales return &amp; allowance - Amaz</t>
  </si>
  <si>
    <t>Sales return &amp; allowance - Merc</t>
  </si>
  <si>
    <t>Sales return &amp; allowance - Payp</t>
  </si>
  <si>
    <t>Merchandise sales - Other</t>
  </si>
  <si>
    <t>Other income - cash back</t>
  </si>
  <si>
    <t>Ending inventory</t>
  </si>
  <si>
    <t>Total COGS</t>
  </si>
  <si>
    <t>Tax - payroll</t>
  </si>
  <si>
    <t>Tax - sales</t>
  </si>
  <si>
    <t>Tax - state income tax</t>
  </si>
  <si>
    <t>$ change</t>
  </si>
  <si>
    <t>Mechanise sales - Google</t>
  </si>
  <si>
    <t>Merchandise sales - other</t>
  </si>
  <si>
    <t>Fulfilled selling fees - Amazon</t>
  </si>
  <si>
    <t>Merchant account fee - Amazon</t>
  </si>
  <si>
    <t>Merchant account fee - Merchant</t>
  </si>
  <si>
    <t>Merchant account fees - Paypal</t>
  </si>
  <si>
    <t>Tax - Sales</t>
  </si>
  <si>
    <t>Total equty</t>
  </si>
  <si>
    <t>Checking/savings</t>
  </si>
  <si>
    <t>Liabilities &amp; equity</t>
  </si>
  <si>
    <t>Federal/FICA w/h payable</t>
  </si>
  <si>
    <t>Jan-Nov 17</t>
  </si>
  <si>
    <t>State/SUTA w/h payable</t>
  </si>
  <si>
    <t>Aug 31,16</t>
  </si>
  <si>
    <t>$ Change</t>
  </si>
  <si>
    <t>0.00</t>
  </si>
  <si>
    <t>DM AQUA INC</t>
  </si>
  <si>
    <t>Profit &amp; Loss</t>
  </si>
  <si>
    <t>Balance Sheet</t>
  </si>
  <si>
    <t>DM-2017</t>
  </si>
  <si>
    <t>am</t>
  </si>
  <si>
    <t>am-tax</t>
  </si>
  <si>
    <t>am%</t>
  </si>
  <si>
    <t>pp</t>
  </si>
  <si>
    <t>pp-tax</t>
  </si>
  <si>
    <t>pp%</t>
  </si>
  <si>
    <t>cc</t>
  </si>
  <si>
    <t>cc-tax</t>
  </si>
  <si>
    <t>cc%</t>
  </si>
  <si>
    <t>total</t>
  </si>
  <si>
    <t>total-tax</t>
  </si>
  <si>
    <t>tax%</t>
  </si>
  <si>
    <t>CA成交(含稅)</t>
  </si>
  <si>
    <t>Tax率</t>
  </si>
  <si>
    <t>應收Tax</t>
  </si>
  <si>
    <t>7-9=&gt;</t>
  </si>
  <si>
    <t>實收Tax</t>
  </si>
  <si>
    <t>漏收CA=&gt;</t>
  </si>
  <si>
    <t>RO站成交(CA%)</t>
  </si>
  <si>
    <t>調整後=&gt;</t>
  </si>
  <si>
    <t>申報Tax(CA%)</t>
  </si>
  <si>
    <t>申報=&gt;</t>
  </si>
  <si>
    <t>合計成交(未稅)</t>
  </si>
  <si>
    <t>CA成交(未稅)</t>
  </si>
  <si>
    <t>非CA成交</t>
  </si>
  <si>
    <t>4-6=&gt;</t>
  </si>
  <si>
    <t>1-3=&gt;</t>
  </si>
  <si>
    <t>DM-2016</t>
    <phoneticPr fontId="0" type="noConversion"/>
  </si>
  <si>
    <t>10-12=&gt;</t>
  </si>
  <si>
    <t>4-6=&gt;</t>
    <phoneticPr fontId="0" type="noConversion"/>
  </si>
  <si>
    <t>1-3=&gt;</t>
    <phoneticPr fontId="0" type="noConversion"/>
  </si>
  <si>
    <t>DM-2015</t>
    <phoneticPr fontId="0" type="noConversion"/>
  </si>
  <si>
    <t>10-12=&gt;</t>
    <phoneticPr fontId="0" type="noConversion"/>
  </si>
  <si>
    <t>RO站-CA%</t>
  </si>
  <si>
    <t>Tax申報CA%</t>
  </si>
  <si>
    <t>未稅收入</t>
  </si>
  <si>
    <t>PW-2015</t>
    <phoneticPr fontId="0" type="noConversion"/>
  </si>
  <si>
    <t>gg</t>
  </si>
  <si>
    <t>gg-tax</t>
  </si>
  <si>
    <t>gg%</t>
  </si>
  <si>
    <t>7-9=&gt;</t>
    <phoneticPr fontId="0" type="noConversion"/>
  </si>
  <si>
    <t>1-6=&gt;</t>
    <phoneticPr fontId="0" type="noConversion"/>
  </si>
  <si>
    <t>am-fee</t>
  </si>
  <si>
    <t>CA成交</t>
  </si>
  <si>
    <t>漏收加州=&gt;</t>
  </si>
  <si>
    <t>RO-CA率</t>
  </si>
  <si>
    <t>申報CA率</t>
  </si>
  <si>
    <t>實CA率</t>
  </si>
  <si>
    <t>January through November 2017</t>
  </si>
  <si>
    <t>Jan-Nov16</t>
  </si>
  <si>
    <t>As of November 30 2017</t>
  </si>
  <si>
    <t>Nov 30, 17</t>
  </si>
  <si>
    <t>Nov 30,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</si>
</sst>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¥&quot;* #,##0.00_ ;_ &quot;¥&quot;* \-#,##0.00_ ;_ &quot;¥&quot;* &quot;-&quot;??_ ;_ @_ "/>
    <numFmt numFmtId="43" formatCode="_ * #,##0.00_ ;_ * \-#,##0.00_ ;_ * &quot;-&quot;??_ ;_ @_ "/>
    <numFmt numFmtId="164" formatCode="_-* #,##0.00_-;\-* #,##0.00_-;_-* &quot;-&quot;??_-;_-@_-"/>
    <numFmt numFmtId="165" formatCode="m&quot;月&quot;d&quot;日&quot;"/>
    <numFmt numFmtId="166" formatCode="0.00_ "/>
    <numFmt numFmtId="167" formatCode="_-* #,##0.0_-;\-* #,##0.0_-;_-* &quot;-&quot;??_-;_-@_-"/>
  </numFmts>
  <fonts count="31"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1"/>
      <color theme="1"/>
      <name val="Calibri"/>
      <family val="3"/>
      <charset val="134"/>
      <scheme val="minor"/>
    </font>
    <font>
      <sz val="10"/>
      <color indexed="8"/>
      <name val="Arial"/>
      <family val="2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2"/>
      <name val="新細明體"/>
      <family val="1"/>
      <charset val="136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Geneva"/>
      <family val="2"/>
    </font>
    <font>
      <sz val="12"/>
      <name val="Arial"/>
      <family val="2"/>
    </font>
    <font>
      <sz val="16"/>
      <name val="Arial Black"/>
      <family val="2"/>
    </font>
    <font>
      <sz val="10"/>
      <name val="新細明體"/>
      <family val="1"/>
      <charset val="136"/>
    </font>
    <font>
      <b/>
      <sz val="12"/>
      <color indexed="81"/>
      <name val="新細明體"/>
      <family val="1"/>
    </font>
    <font>
      <b/>
      <sz val="12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新細明體"/>
      <family val="1"/>
    </font>
    <font>
      <b/>
      <sz val="9"/>
      <color indexed="81"/>
      <name val="新細明體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2" fillId="0" borderId="4" applyNumberFormat="0" applyFill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43" fontId="1" fillId="0" borderId="0" applyFont="0" applyFill="0" applyBorder="0" applyAlignment="0" applyProtection="0"/>
    <xf numFmtId="164" fontId="18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8" fillId="0" borderId="0"/>
    <xf numFmtId="0" fontId="22" fillId="0" borderId="0"/>
    <xf numFmtId="0" fontId="18" fillId="0" borderId="0">
      <alignment vertical="center"/>
    </xf>
    <xf numFmtId="9" fontId="25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58">
    <xf numFmtId="0" fontId="0" fillId="0" borderId="0" xfId="0"/>
    <xf numFmtId="0" fontId="23" fillId="0" borderId="0" xfId="0" applyFont="1"/>
    <xf numFmtId="43" fontId="23" fillId="0" borderId="0" xfId="1" applyFont="1" applyAlignment="1"/>
    <xf numFmtId="0" fontId="23" fillId="0" borderId="11" xfId="0" applyFont="1" applyBorder="1" applyAlignment="1">
      <alignment horizontal="center"/>
    </xf>
    <xf numFmtId="0" fontId="23" fillId="0" borderId="0" xfId="0" applyFont="1" applyAlignment="1"/>
    <xf numFmtId="43" fontId="23" fillId="0" borderId="11" xfId="1" applyFont="1" applyBorder="1" applyAlignment="1"/>
    <xf numFmtId="2" fontId="23" fillId="0" borderId="11" xfId="1" applyNumberFormat="1" applyFont="1" applyBorder="1" applyAlignment="1"/>
    <xf numFmtId="43" fontId="23" fillId="0" borderId="13" xfId="1" applyFont="1" applyBorder="1" applyAlignment="1"/>
    <xf numFmtId="2" fontId="23" fillId="0" borderId="0" xfId="1" applyNumberFormat="1" applyFont="1" applyBorder="1" applyAlignment="1"/>
    <xf numFmtId="43" fontId="23" fillId="0" borderId="10" xfId="1" applyFont="1" applyBorder="1" applyAlignment="1"/>
    <xf numFmtId="43" fontId="23" fillId="0" borderId="0" xfId="1" applyFont="1"/>
    <xf numFmtId="43" fontId="23" fillId="0" borderId="11" xfId="1" applyFont="1" applyBorder="1"/>
    <xf numFmtId="0" fontId="23" fillId="0" borderId="11" xfId="0" applyFont="1" applyBorder="1"/>
    <xf numFmtId="2" fontId="23" fillId="0" borderId="0" xfId="1" applyNumberFormat="1" applyFont="1"/>
    <xf numFmtId="43" fontId="23" fillId="0" borderId="13" xfId="1" applyFont="1" applyBorder="1"/>
    <xf numFmtId="2" fontId="23" fillId="0" borderId="11" xfId="1" applyNumberFormat="1" applyFont="1" applyBorder="1"/>
    <xf numFmtId="43" fontId="23" fillId="0" borderId="12" xfId="1" applyFont="1" applyBorder="1"/>
    <xf numFmtId="43" fontId="23" fillId="0" borderId="11" xfId="1" applyFont="1" applyBorder="1" applyAlignment="1">
      <alignment horizontal="center"/>
    </xf>
    <xf numFmtId="43" fontId="23" fillId="0" borderId="0" xfId="1" applyFont="1" applyBorder="1"/>
    <xf numFmtId="3" fontId="23" fillId="0" borderId="0" xfId="0" applyNumberFormat="1" applyFont="1"/>
    <xf numFmtId="44" fontId="23" fillId="0" borderId="0" xfId="1" quotePrefix="1" applyNumberFormat="1" applyFont="1" applyBorder="1" applyAlignment="1">
      <alignment horizontal="right"/>
    </xf>
    <xf numFmtId="44" fontId="23" fillId="0" borderId="11" xfId="1" quotePrefix="1" applyNumberFormat="1" applyFont="1" applyBorder="1" applyAlignment="1">
      <alignment horizontal="right"/>
    </xf>
    <xf numFmtId="4" fontId="23" fillId="0" borderId="0" xfId="0" applyNumberFormat="1" applyFont="1"/>
    <xf numFmtId="43" fontId="23" fillId="0" borderId="10" xfId="1" applyFont="1" applyBorder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8" fillId="0" borderId="0" xfId="50" applyAlignment="1">
      <alignment horizontal="center" vertical="center"/>
    </xf>
    <xf numFmtId="0" fontId="18" fillId="0" borderId="0" xfId="50" applyFont="1" applyAlignment="1">
      <alignment horizontal="center" vertical="center"/>
    </xf>
    <xf numFmtId="0" fontId="18" fillId="0" borderId="0" xfId="50">
      <alignment vertical="center"/>
    </xf>
    <xf numFmtId="0" fontId="18" fillId="0" borderId="0" xfId="50" applyFill="1">
      <alignment vertical="center"/>
    </xf>
    <xf numFmtId="0" fontId="18" fillId="0" borderId="0" xfId="50" quotePrefix="1" applyFill="1" applyAlignment="1">
      <alignment horizontal="center" vertical="center"/>
    </xf>
    <xf numFmtId="0" fontId="18" fillId="0" borderId="0" xfId="50" applyFill="1" applyAlignment="1">
      <alignment horizontal="center" vertical="center"/>
    </xf>
    <xf numFmtId="10" fontId="18" fillId="0" borderId="0" xfId="51" applyNumberFormat="1" applyFont="1" applyFill="1" applyAlignment="1">
      <alignment horizontal="center" vertical="center"/>
    </xf>
    <xf numFmtId="4" fontId="18" fillId="0" borderId="0" xfId="50" applyNumberFormat="1" applyFont="1" applyFill="1" applyAlignment="1">
      <alignment horizontal="center" vertical="center"/>
    </xf>
    <xf numFmtId="4" fontId="18" fillId="0" borderId="0" xfId="50" applyNumberFormat="1" applyFill="1" applyAlignment="1">
      <alignment horizontal="center" vertical="center"/>
    </xf>
    <xf numFmtId="2" fontId="18" fillId="0" borderId="0" xfId="50" applyNumberFormat="1" applyFill="1" applyAlignment="1">
      <alignment horizontal="center" vertical="center"/>
    </xf>
    <xf numFmtId="0" fontId="18" fillId="0" borderId="0" xfId="50" applyFont="1" applyFill="1" applyAlignment="1">
      <alignment horizontal="center" vertical="center"/>
    </xf>
    <xf numFmtId="164" fontId="18" fillId="24" borderId="0" xfId="52" applyFont="1" applyFill="1" applyAlignment="1">
      <alignment horizontal="center" vertical="center"/>
    </xf>
    <xf numFmtId="10" fontId="18" fillId="0" borderId="0" xfId="50" applyNumberFormat="1" applyFill="1" applyAlignment="1">
      <alignment horizontal="center" vertical="center"/>
    </xf>
    <xf numFmtId="165" fontId="18" fillId="0" borderId="0" xfId="50" applyNumberFormat="1" applyFont="1" applyFill="1" applyAlignment="1">
      <alignment horizontal="right" vertical="center"/>
    </xf>
    <xf numFmtId="4" fontId="18" fillId="0" borderId="0" xfId="50" quotePrefix="1" applyNumberFormat="1" applyFill="1" applyAlignment="1">
      <alignment horizontal="center" vertical="center"/>
    </xf>
    <xf numFmtId="0" fontId="18" fillId="24" borderId="0" xfId="50" applyFill="1" applyAlignment="1">
      <alignment horizontal="center" vertical="center"/>
    </xf>
    <xf numFmtId="0" fontId="18" fillId="0" borderId="0" xfId="50" applyFont="1" applyAlignment="1">
      <alignment horizontal="right" vertical="center"/>
    </xf>
    <xf numFmtId="10" fontId="18" fillId="0" borderId="0" xfId="51" applyNumberFormat="1" applyFont="1" applyAlignment="1">
      <alignment horizontal="center" vertical="center"/>
    </xf>
    <xf numFmtId="2" fontId="18" fillId="25" borderId="0" xfId="50" applyNumberFormat="1" applyFill="1" applyAlignment="1">
      <alignment horizontal="center" vertical="center"/>
    </xf>
    <xf numFmtId="2" fontId="18" fillId="26" borderId="0" xfId="50" applyNumberFormat="1" applyFill="1">
      <alignment vertical="center"/>
    </xf>
    <xf numFmtId="0" fontId="18" fillId="27" borderId="0" xfId="50" applyFill="1">
      <alignment vertical="center"/>
    </xf>
    <xf numFmtId="2" fontId="18" fillId="25" borderId="0" xfId="50" applyNumberFormat="1" applyFill="1">
      <alignment vertical="center"/>
    </xf>
    <xf numFmtId="0" fontId="18" fillId="28" borderId="0" xfId="50" applyFill="1">
      <alignment vertical="center"/>
    </xf>
    <xf numFmtId="166" fontId="18" fillId="0" borderId="0" xfId="50" applyNumberFormat="1" applyFill="1" applyAlignment="1">
      <alignment horizontal="center" vertical="center"/>
    </xf>
    <xf numFmtId="166" fontId="18" fillId="0" borderId="0" xfId="50" applyNumberFormat="1" applyFont="1" applyAlignment="1">
      <alignment horizontal="center" vertical="center"/>
    </xf>
    <xf numFmtId="2" fontId="18" fillId="29" borderId="0" xfId="50" applyNumberFormat="1" applyFill="1" applyAlignment="1">
      <alignment horizontal="center" vertical="center"/>
    </xf>
    <xf numFmtId="2" fontId="18" fillId="29" borderId="0" xfId="50" applyNumberFormat="1" applyFill="1">
      <alignment vertical="center"/>
    </xf>
    <xf numFmtId="167" fontId="18" fillId="0" borderId="0" xfId="52" applyNumberFormat="1" applyFont="1" applyFill="1" applyAlignment="1">
      <alignment horizontal="center" vertical="center"/>
    </xf>
    <xf numFmtId="165" fontId="18" fillId="0" borderId="0" xfId="50" quotePrefix="1" applyNumberFormat="1" applyFont="1" applyFill="1" applyAlignment="1">
      <alignment horizontal="right" vertical="center"/>
    </xf>
    <xf numFmtId="0" fontId="18" fillId="0" borderId="0" xfId="50" applyFont="1">
      <alignment vertical="center"/>
    </xf>
    <xf numFmtId="10" fontId="18" fillId="0" borderId="0" xfId="51" applyNumberFormat="1" applyFont="1" applyAlignment="1">
      <alignment vertical="center"/>
    </xf>
    <xf numFmtId="2" fontId="18" fillId="0" borderId="0" xfId="50" applyNumberFormat="1">
      <alignment vertical="center"/>
    </xf>
  </cellXfs>
  <cellStyles count="53">
    <cellStyle name="20% - 强调文字颜色 1" xfId="2"/>
    <cellStyle name="20% - 强调文字颜色 2" xfId="3"/>
    <cellStyle name="20% - 强调文字颜色 3" xfId="4"/>
    <cellStyle name="20% - 强调文字颜色 4" xfId="5"/>
    <cellStyle name="20% - 强调文字颜色 5" xfId="6"/>
    <cellStyle name="20% - 强调文字颜色 6" xfId="7"/>
    <cellStyle name="40% - 强调文字颜色 1" xfId="8"/>
    <cellStyle name="40% - 强调文字颜色 2" xfId="9"/>
    <cellStyle name="40% - 强调文字颜色 3" xfId="10"/>
    <cellStyle name="40% - 强调文字颜色 4" xfId="11"/>
    <cellStyle name="40% - 强调文字颜色 5" xfId="12"/>
    <cellStyle name="40% - 强调文字颜色 6" xfId="13"/>
    <cellStyle name="60% - 强调文字颜色 1" xfId="14"/>
    <cellStyle name="60% - 强调文字颜色 2" xfId="15"/>
    <cellStyle name="60% - 强调文字颜色 3" xfId="16"/>
    <cellStyle name="60% - 强调文字颜色 4" xfId="17"/>
    <cellStyle name="60% - 强调文字颜色 5" xfId="18"/>
    <cellStyle name="60% - 强调文字颜色 6" xfId="19"/>
    <cellStyle name="百分比 2" xfId="20"/>
    <cellStyle name="百分比 3" xfId="51"/>
    <cellStyle name="标题" xfId="21"/>
    <cellStyle name="标题 1" xfId="22"/>
    <cellStyle name="标题 2" xfId="23"/>
    <cellStyle name="标题 3" xfId="24"/>
    <cellStyle name="标题 4" xfId="25"/>
    <cellStyle name="标题_WJ-RO-order-20130609-1" xfId="26"/>
    <cellStyle name="差" xfId="27"/>
    <cellStyle name="常规 2 2 2" xfId="28"/>
    <cellStyle name="常规_2006" xfId="29"/>
    <cellStyle name="汇总" xfId="30"/>
    <cellStyle name="计算" xfId="31"/>
    <cellStyle name="检查单元格" xfId="32"/>
    <cellStyle name="解释性文本" xfId="33"/>
    <cellStyle name="警告文本" xfId="34"/>
    <cellStyle name="链接单元格" xfId="35"/>
    <cellStyle name="千分位" xfId="1" builtinId="3"/>
    <cellStyle name="千分位 2" xfId="36"/>
    <cellStyle name="千分位 3" xfId="52"/>
    <cellStyle name="千位分隔_H1-work-iv-pk-cn-0818-9" xfId="37"/>
    <cellStyle name="强调文字颜色 1" xfId="38"/>
    <cellStyle name="强调文字颜色 2" xfId="39"/>
    <cellStyle name="强调文字颜色 3" xfId="40"/>
    <cellStyle name="强调文字颜色 4" xfId="41"/>
    <cellStyle name="强调文字颜色 5" xfId="42"/>
    <cellStyle name="强调文字颜色 6" xfId="43"/>
    <cellStyle name="适中" xfId="44"/>
    <cellStyle name="输出" xfId="45"/>
    <cellStyle name="输入" xfId="46"/>
    <cellStyle name="樣式 1" xfId="49"/>
    <cellStyle name="一般" xfId="0" builtinId="0"/>
    <cellStyle name="一般 2" xfId="48"/>
    <cellStyle name="一般_Sale-Tax-2007-Q3" xfId="50"/>
    <cellStyle name="注释" xfId="47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ld-Data\vv\Cash\cash-1712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个帐"/>
      <sheetName val="公帐"/>
      <sheetName val="yy"/>
      <sheetName val="宝sd"/>
      <sheetName val="南粵"/>
      <sheetName val="交"/>
      <sheetName val="交sd"/>
      <sheetName val="卡sd"/>
      <sheetName val="PT"/>
      <sheetName val="BP"/>
      <sheetName val="dv"/>
      <sheetName val="sd"/>
      <sheetName val="資產"/>
      <sheetName val="兴"/>
      <sheetName val="招sd"/>
      <sheetName val="招"/>
      <sheetName val="邱"/>
      <sheetName val="意宇"/>
      <sheetName val="个2"/>
      <sheetName val="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26"/>
  <sheetViews>
    <sheetView zoomScale="75" workbookViewId="0">
      <selection activeCell="R2" sqref="R2"/>
    </sheetView>
  </sheetViews>
  <sheetFormatPr defaultColWidth="9" defaultRowHeight="16.5"/>
  <cols>
    <col min="1" max="1" width="9.875" style="28" customWidth="1"/>
    <col min="2" max="2" width="9.625" style="28" customWidth="1"/>
    <col min="3" max="3" width="6.75" style="28" customWidth="1"/>
    <col min="4" max="4" width="6" style="28" customWidth="1"/>
    <col min="5" max="5" width="9.375" style="28" customWidth="1"/>
    <col min="6" max="6" width="8" style="28" customWidth="1"/>
    <col min="7" max="7" width="7.625" style="28" customWidth="1"/>
    <col min="8" max="8" width="9.5" style="28" customWidth="1"/>
    <col min="9" max="9" width="8.125" style="28" bestFit="1" customWidth="1"/>
    <col min="10" max="10" width="9.125" style="28" bestFit="1" customWidth="1"/>
    <col min="11" max="11" width="10.125" style="28" customWidth="1"/>
    <col min="12" max="12" width="9" style="28" customWidth="1"/>
    <col min="13" max="13" width="9.125" style="28" customWidth="1"/>
    <col min="14" max="14" width="15.625" style="28" bestFit="1" customWidth="1"/>
    <col min="15" max="15" width="10.5" style="28" customWidth="1"/>
    <col min="16" max="16" width="11.25" style="28" bestFit="1" customWidth="1"/>
    <col min="17" max="17" width="13.625" style="28" customWidth="1"/>
    <col min="18" max="18" width="13.25" style="28" bestFit="1" customWidth="1"/>
    <col min="19" max="19" width="10.5" style="28" bestFit="1" customWidth="1"/>
    <col min="20" max="20" width="7.75" style="28" customWidth="1"/>
    <col min="21" max="256" width="9" style="28"/>
    <col min="257" max="257" width="9.875" style="28" customWidth="1"/>
    <col min="258" max="258" width="9.625" style="28" customWidth="1"/>
    <col min="259" max="259" width="6.75" style="28" customWidth="1"/>
    <col min="260" max="260" width="6" style="28" customWidth="1"/>
    <col min="261" max="261" width="9.375" style="28" customWidth="1"/>
    <col min="262" max="262" width="8" style="28" customWidth="1"/>
    <col min="263" max="263" width="7.625" style="28" customWidth="1"/>
    <col min="264" max="264" width="9.5" style="28" customWidth="1"/>
    <col min="265" max="265" width="8.125" style="28" bestFit="1" customWidth="1"/>
    <col min="266" max="266" width="9.125" style="28" bestFit="1" customWidth="1"/>
    <col min="267" max="267" width="10.125" style="28" customWidth="1"/>
    <col min="268" max="268" width="9" style="28" customWidth="1"/>
    <col min="269" max="269" width="9.125" style="28" customWidth="1"/>
    <col min="270" max="270" width="15.625" style="28" bestFit="1" customWidth="1"/>
    <col min="271" max="271" width="10.5" style="28" customWidth="1"/>
    <col min="272" max="272" width="11.25" style="28" bestFit="1" customWidth="1"/>
    <col min="273" max="273" width="13.625" style="28" customWidth="1"/>
    <col min="274" max="274" width="13.25" style="28" bestFit="1" customWidth="1"/>
    <col min="275" max="275" width="10.5" style="28" bestFit="1" customWidth="1"/>
    <col min="276" max="276" width="7.75" style="28" customWidth="1"/>
    <col min="277" max="512" width="9" style="28"/>
    <col min="513" max="513" width="9.875" style="28" customWidth="1"/>
    <col min="514" max="514" width="9.625" style="28" customWidth="1"/>
    <col min="515" max="515" width="6.75" style="28" customWidth="1"/>
    <col min="516" max="516" width="6" style="28" customWidth="1"/>
    <col min="517" max="517" width="9.375" style="28" customWidth="1"/>
    <col min="518" max="518" width="8" style="28" customWidth="1"/>
    <col min="519" max="519" width="7.625" style="28" customWidth="1"/>
    <col min="520" max="520" width="9.5" style="28" customWidth="1"/>
    <col min="521" max="521" width="8.125" style="28" bestFit="1" customWidth="1"/>
    <col min="522" max="522" width="9.125" style="28" bestFit="1" customWidth="1"/>
    <col min="523" max="523" width="10.125" style="28" customWidth="1"/>
    <col min="524" max="524" width="9" style="28" customWidth="1"/>
    <col min="525" max="525" width="9.125" style="28" customWidth="1"/>
    <col min="526" max="526" width="15.625" style="28" bestFit="1" customWidth="1"/>
    <col min="527" max="527" width="10.5" style="28" customWidth="1"/>
    <col min="528" max="528" width="11.25" style="28" bestFit="1" customWidth="1"/>
    <col min="529" max="529" width="13.625" style="28" customWidth="1"/>
    <col min="530" max="530" width="13.25" style="28" bestFit="1" customWidth="1"/>
    <col min="531" max="531" width="10.5" style="28" bestFit="1" customWidth="1"/>
    <col min="532" max="532" width="7.75" style="28" customWidth="1"/>
    <col min="533" max="768" width="9" style="28"/>
    <col min="769" max="769" width="9.875" style="28" customWidth="1"/>
    <col min="770" max="770" width="9.625" style="28" customWidth="1"/>
    <col min="771" max="771" width="6.75" style="28" customWidth="1"/>
    <col min="772" max="772" width="6" style="28" customWidth="1"/>
    <col min="773" max="773" width="9.375" style="28" customWidth="1"/>
    <col min="774" max="774" width="8" style="28" customWidth="1"/>
    <col min="775" max="775" width="7.625" style="28" customWidth="1"/>
    <col min="776" max="776" width="9.5" style="28" customWidth="1"/>
    <col min="777" max="777" width="8.125" style="28" bestFit="1" customWidth="1"/>
    <col min="778" max="778" width="9.125" style="28" bestFit="1" customWidth="1"/>
    <col min="779" max="779" width="10.125" style="28" customWidth="1"/>
    <col min="780" max="780" width="9" style="28" customWidth="1"/>
    <col min="781" max="781" width="9.125" style="28" customWidth="1"/>
    <col min="782" max="782" width="15.625" style="28" bestFit="1" customWidth="1"/>
    <col min="783" max="783" width="10.5" style="28" customWidth="1"/>
    <col min="784" max="784" width="11.25" style="28" bestFit="1" customWidth="1"/>
    <col min="785" max="785" width="13.625" style="28" customWidth="1"/>
    <col min="786" max="786" width="13.25" style="28" bestFit="1" customWidth="1"/>
    <col min="787" max="787" width="10.5" style="28" bestFit="1" customWidth="1"/>
    <col min="788" max="788" width="7.75" style="28" customWidth="1"/>
    <col min="789" max="1024" width="9" style="28"/>
    <col min="1025" max="1025" width="9.875" style="28" customWidth="1"/>
    <col min="1026" max="1026" width="9.625" style="28" customWidth="1"/>
    <col min="1027" max="1027" width="6.75" style="28" customWidth="1"/>
    <col min="1028" max="1028" width="6" style="28" customWidth="1"/>
    <col min="1029" max="1029" width="9.375" style="28" customWidth="1"/>
    <col min="1030" max="1030" width="8" style="28" customWidth="1"/>
    <col min="1031" max="1031" width="7.625" style="28" customWidth="1"/>
    <col min="1032" max="1032" width="9.5" style="28" customWidth="1"/>
    <col min="1033" max="1033" width="8.125" style="28" bestFit="1" customWidth="1"/>
    <col min="1034" max="1034" width="9.125" style="28" bestFit="1" customWidth="1"/>
    <col min="1035" max="1035" width="10.125" style="28" customWidth="1"/>
    <col min="1036" max="1036" width="9" style="28" customWidth="1"/>
    <col min="1037" max="1037" width="9.125" style="28" customWidth="1"/>
    <col min="1038" max="1038" width="15.625" style="28" bestFit="1" customWidth="1"/>
    <col min="1039" max="1039" width="10.5" style="28" customWidth="1"/>
    <col min="1040" max="1040" width="11.25" style="28" bestFit="1" customWidth="1"/>
    <col min="1041" max="1041" width="13.625" style="28" customWidth="1"/>
    <col min="1042" max="1042" width="13.25" style="28" bestFit="1" customWidth="1"/>
    <col min="1043" max="1043" width="10.5" style="28" bestFit="1" customWidth="1"/>
    <col min="1044" max="1044" width="7.75" style="28" customWidth="1"/>
    <col min="1045" max="1280" width="9" style="28"/>
    <col min="1281" max="1281" width="9.875" style="28" customWidth="1"/>
    <col min="1282" max="1282" width="9.625" style="28" customWidth="1"/>
    <col min="1283" max="1283" width="6.75" style="28" customWidth="1"/>
    <col min="1284" max="1284" width="6" style="28" customWidth="1"/>
    <col min="1285" max="1285" width="9.375" style="28" customWidth="1"/>
    <col min="1286" max="1286" width="8" style="28" customWidth="1"/>
    <col min="1287" max="1287" width="7.625" style="28" customWidth="1"/>
    <col min="1288" max="1288" width="9.5" style="28" customWidth="1"/>
    <col min="1289" max="1289" width="8.125" style="28" bestFit="1" customWidth="1"/>
    <col min="1290" max="1290" width="9.125" style="28" bestFit="1" customWidth="1"/>
    <col min="1291" max="1291" width="10.125" style="28" customWidth="1"/>
    <col min="1292" max="1292" width="9" style="28" customWidth="1"/>
    <col min="1293" max="1293" width="9.125" style="28" customWidth="1"/>
    <col min="1294" max="1294" width="15.625" style="28" bestFit="1" customWidth="1"/>
    <col min="1295" max="1295" width="10.5" style="28" customWidth="1"/>
    <col min="1296" max="1296" width="11.25" style="28" bestFit="1" customWidth="1"/>
    <col min="1297" max="1297" width="13.625" style="28" customWidth="1"/>
    <col min="1298" max="1298" width="13.25" style="28" bestFit="1" customWidth="1"/>
    <col min="1299" max="1299" width="10.5" style="28" bestFit="1" customWidth="1"/>
    <col min="1300" max="1300" width="7.75" style="28" customWidth="1"/>
    <col min="1301" max="1536" width="9" style="28"/>
    <col min="1537" max="1537" width="9.875" style="28" customWidth="1"/>
    <col min="1538" max="1538" width="9.625" style="28" customWidth="1"/>
    <col min="1539" max="1539" width="6.75" style="28" customWidth="1"/>
    <col min="1540" max="1540" width="6" style="28" customWidth="1"/>
    <col min="1541" max="1541" width="9.375" style="28" customWidth="1"/>
    <col min="1542" max="1542" width="8" style="28" customWidth="1"/>
    <col min="1543" max="1543" width="7.625" style="28" customWidth="1"/>
    <col min="1544" max="1544" width="9.5" style="28" customWidth="1"/>
    <col min="1545" max="1545" width="8.125" style="28" bestFit="1" customWidth="1"/>
    <col min="1546" max="1546" width="9.125" style="28" bestFit="1" customWidth="1"/>
    <col min="1547" max="1547" width="10.125" style="28" customWidth="1"/>
    <col min="1548" max="1548" width="9" style="28" customWidth="1"/>
    <col min="1549" max="1549" width="9.125" style="28" customWidth="1"/>
    <col min="1550" max="1550" width="15.625" style="28" bestFit="1" customWidth="1"/>
    <col min="1551" max="1551" width="10.5" style="28" customWidth="1"/>
    <col min="1552" max="1552" width="11.25" style="28" bestFit="1" customWidth="1"/>
    <col min="1553" max="1553" width="13.625" style="28" customWidth="1"/>
    <col min="1554" max="1554" width="13.25" style="28" bestFit="1" customWidth="1"/>
    <col min="1555" max="1555" width="10.5" style="28" bestFit="1" customWidth="1"/>
    <col min="1556" max="1556" width="7.75" style="28" customWidth="1"/>
    <col min="1557" max="1792" width="9" style="28"/>
    <col min="1793" max="1793" width="9.875" style="28" customWidth="1"/>
    <col min="1794" max="1794" width="9.625" style="28" customWidth="1"/>
    <col min="1795" max="1795" width="6.75" style="28" customWidth="1"/>
    <col min="1796" max="1796" width="6" style="28" customWidth="1"/>
    <col min="1797" max="1797" width="9.375" style="28" customWidth="1"/>
    <col min="1798" max="1798" width="8" style="28" customWidth="1"/>
    <col min="1799" max="1799" width="7.625" style="28" customWidth="1"/>
    <col min="1800" max="1800" width="9.5" style="28" customWidth="1"/>
    <col min="1801" max="1801" width="8.125" style="28" bestFit="1" customWidth="1"/>
    <col min="1802" max="1802" width="9.125" style="28" bestFit="1" customWidth="1"/>
    <col min="1803" max="1803" width="10.125" style="28" customWidth="1"/>
    <col min="1804" max="1804" width="9" style="28" customWidth="1"/>
    <col min="1805" max="1805" width="9.125" style="28" customWidth="1"/>
    <col min="1806" max="1806" width="15.625" style="28" bestFit="1" customWidth="1"/>
    <col min="1807" max="1807" width="10.5" style="28" customWidth="1"/>
    <col min="1808" max="1808" width="11.25" style="28" bestFit="1" customWidth="1"/>
    <col min="1809" max="1809" width="13.625" style="28" customWidth="1"/>
    <col min="1810" max="1810" width="13.25" style="28" bestFit="1" customWidth="1"/>
    <col min="1811" max="1811" width="10.5" style="28" bestFit="1" customWidth="1"/>
    <col min="1812" max="1812" width="7.75" style="28" customWidth="1"/>
    <col min="1813" max="2048" width="9" style="28"/>
    <col min="2049" max="2049" width="9.875" style="28" customWidth="1"/>
    <col min="2050" max="2050" width="9.625" style="28" customWidth="1"/>
    <col min="2051" max="2051" width="6.75" style="28" customWidth="1"/>
    <col min="2052" max="2052" width="6" style="28" customWidth="1"/>
    <col min="2053" max="2053" width="9.375" style="28" customWidth="1"/>
    <col min="2054" max="2054" width="8" style="28" customWidth="1"/>
    <col min="2055" max="2055" width="7.625" style="28" customWidth="1"/>
    <col min="2056" max="2056" width="9.5" style="28" customWidth="1"/>
    <col min="2057" max="2057" width="8.125" style="28" bestFit="1" customWidth="1"/>
    <col min="2058" max="2058" width="9.125" style="28" bestFit="1" customWidth="1"/>
    <col min="2059" max="2059" width="10.125" style="28" customWidth="1"/>
    <col min="2060" max="2060" width="9" style="28" customWidth="1"/>
    <col min="2061" max="2061" width="9.125" style="28" customWidth="1"/>
    <col min="2062" max="2062" width="15.625" style="28" bestFit="1" customWidth="1"/>
    <col min="2063" max="2063" width="10.5" style="28" customWidth="1"/>
    <col min="2064" max="2064" width="11.25" style="28" bestFit="1" customWidth="1"/>
    <col min="2065" max="2065" width="13.625" style="28" customWidth="1"/>
    <col min="2066" max="2066" width="13.25" style="28" bestFit="1" customWidth="1"/>
    <col min="2067" max="2067" width="10.5" style="28" bestFit="1" customWidth="1"/>
    <col min="2068" max="2068" width="7.75" style="28" customWidth="1"/>
    <col min="2069" max="2304" width="9" style="28"/>
    <col min="2305" max="2305" width="9.875" style="28" customWidth="1"/>
    <col min="2306" max="2306" width="9.625" style="28" customWidth="1"/>
    <col min="2307" max="2307" width="6.75" style="28" customWidth="1"/>
    <col min="2308" max="2308" width="6" style="28" customWidth="1"/>
    <col min="2309" max="2309" width="9.375" style="28" customWidth="1"/>
    <col min="2310" max="2310" width="8" style="28" customWidth="1"/>
    <col min="2311" max="2311" width="7.625" style="28" customWidth="1"/>
    <col min="2312" max="2312" width="9.5" style="28" customWidth="1"/>
    <col min="2313" max="2313" width="8.125" style="28" bestFit="1" customWidth="1"/>
    <col min="2314" max="2314" width="9.125" style="28" bestFit="1" customWidth="1"/>
    <col min="2315" max="2315" width="10.125" style="28" customWidth="1"/>
    <col min="2316" max="2316" width="9" style="28" customWidth="1"/>
    <col min="2317" max="2317" width="9.125" style="28" customWidth="1"/>
    <col min="2318" max="2318" width="15.625" style="28" bestFit="1" customWidth="1"/>
    <col min="2319" max="2319" width="10.5" style="28" customWidth="1"/>
    <col min="2320" max="2320" width="11.25" style="28" bestFit="1" customWidth="1"/>
    <col min="2321" max="2321" width="13.625" style="28" customWidth="1"/>
    <col min="2322" max="2322" width="13.25" style="28" bestFit="1" customWidth="1"/>
    <col min="2323" max="2323" width="10.5" style="28" bestFit="1" customWidth="1"/>
    <col min="2324" max="2324" width="7.75" style="28" customWidth="1"/>
    <col min="2325" max="2560" width="9" style="28"/>
    <col min="2561" max="2561" width="9.875" style="28" customWidth="1"/>
    <col min="2562" max="2562" width="9.625" style="28" customWidth="1"/>
    <col min="2563" max="2563" width="6.75" style="28" customWidth="1"/>
    <col min="2564" max="2564" width="6" style="28" customWidth="1"/>
    <col min="2565" max="2565" width="9.375" style="28" customWidth="1"/>
    <col min="2566" max="2566" width="8" style="28" customWidth="1"/>
    <col min="2567" max="2567" width="7.625" style="28" customWidth="1"/>
    <col min="2568" max="2568" width="9.5" style="28" customWidth="1"/>
    <col min="2569" max="2569" width="8.125" style="28" bestFit="1" customWidth="1"/>
    <col min="2570" max="2570" width="9.125" style="28" bestFit="1" customWidth="1"/>
    <col min="2571" max="2571" width="10.125" style="28" customWidth="1"/>
    <col min="2572" max="2572" width="9" style="28" customWidth="1"/>
    <col min="2573" max="2573" width="9.125" style="28" customWidth="1"/>
    <col min="2574" max="2574" width="15.625" style="28" bestFit="1" customWidth="1"/>
    <col min="2575" max="2575" width="10.5" style="28" customWidth="1"/>
    <col min="2576" max="2576" width="11.25" style="28" bestFit="1" customWidth="1"/>
    <col min="2577" max="2577" width="13.625" style="28" customWidth="1"/>
    <col min="2578" max="2578" width="13.25" style="28" bestFit="1" customWidth="1"/>
    <col min="2579" max="2579" width="10.5" style="28" bestFit="1" customWidth="1"/>
    <col min="2580" max="2580" width="7.75" style="28" customWidth="1"/>
    <col min="2581" max="2816" width="9" style="28"/>
    <col min="2817" max="2817" width="9.875" style="28" customWidth="1"/>
    <col min="2818" max="2818" width="9.625" style="28" customWidth="1"/>
    <col min="2819" max="2819" width="6.75" style="28" customWidth="1"/>
    <col min="2820" max="2820" width="6" style="28" customWidth="1"/>
    <col min="2821" max="2821" width="9.375" style="28" customWidth="1"/>
    <col min="2822" max="2822" width="8" style="28" customWidth="1"/>
    <col min="2823" max="2823" width="7.625" style="28" customWidth="1"/>
    <col min="2824" max="2824" width="9.5" style="28" customWidth="1"/>
    <col min="2825" max="2825" width="8.125" style="28" bestFit="1" customWidth="1"/>
    <col min="2826" max="2826" width="9.125" style="28" bestFit="1" customWidth="1"/>
    <col min="2827" max="2827" width="10.125" style="28" customWidth="1"/>
    <col min="2828" max="2828" width="9" style="28" customWidth="1"/>
    <col min="2829" max="2829" width="9.125" style="28" customWidth="1"/>
    <col min="2830" max="2830" width="15.625" style="28" bestFit="1" customWidth="1"/>
    <col min="2831" max="2831" width="10.5" style="28" customWidth="1"/>
    <col min="2832" max="2832" width="11.25" style="28" bestFit="1" customWidth="1"/>
    <col min="2833" max="2833" width="13.625" style="28" customWidth="1"/>
    <col min="2834" max="2834" width="13.25" style="28" bestFit="1" customWidth="1"/>
    <col min="2835" max="2835" width="10.5" style="28" bestFit="1" customWidth="1"/>
    <col min="2836" max="2836" width="7.75" style="28" customWidth="1"/>
    <col min="2837" max="3072" width="9" style="28"/>
    <col min="3073" max="3073" width="9.875" style="28" customWidth="1"/>
    <col min="3074" max="3074" width="9.625" style="28" customWidth="1"/>
    <col min="3075" max="3075" width="6.75" style="28" customWidth="1"/>
    <col min="3076" max="3076" width="6" style="28" customWidth="1"/>
    <col min="3077" max="3077" width="9.375" style="28" customWidth="1"/>
    <col min="3078" max="3078" width="8" style="28" customWidth="1"/>
    <col min="3079" max="3079" width="7.625" style="28" customWidth="1"/>
    <col min="3080" max="3080" width="9.5" style="28" customWidth="1"/>
    <col min="3081" max="3081" width="8.125" style="28" bestFit="1" customWidth="1"/>
    <col min="3082" max="3082" width="9.125" style="28" bestFit="1" customWidth="1"/>
    <col min="3083" max="3083" width="10.125" style="28" customWidth="1"/>
    <col min="3084" max="3084" width="9" style="28" customWidth="1"/>
    <col min="3085" max="3085" width="9.125" style="28" customWidth="1"/>
    <col min="3086" max="3086" width="15.625" style="28" bestFit="1" customWidth="1"/>
    <col min="3087" max="3087" width="10.5" style="28" customWidth="1"/>
    <col min="3088" max="3088" width="11.25" style="28" bestFit="1" customWidth="1"/>
    <col min="3089" max="3089" width="13.625" style="28" customWidth="1"/>
    <col min="3090" max="3090" width="13.25" style="28" bestFit="1" customWidth="1"/>
    <col min="3091" max="3091" width="10.5" style="28" bestFit="1" customWidth="1"/>
    <col min="3092" max="3092" width="7.75" style="28" customWidth="1"/>
    <col min="3093" max="3328" width="9" style="28"/>
    <col min="3329" max="3329" width="9.875" style="28" customWidth="1"/>
    <col min="3330" max="3330" width="9.625" style="28" customWidth="1"/>
    <col min="3331" max="3331" width="6.75" style="28" customWidth="1"/>
    <col min="3332" max="3332" width="6" style="28" customWidth="1"/>
    <col min="3333" max="3333" width="9.375" style="28" customWidth="1"/>
    <col min="3334" max="3334" width="8" style="28" customWidth="1"/>
    <col min="3335" max="3335" width="7.625" style="28" customWidth="1"/>
    <col min="3336" max="3336" width="9.5" style="28" customWidth="1"/>
    <col min="3337" max="3337" width="8.125" style="28" bestFit="1" customWidth="1"/>
    <col min="3338" max="3338" width="9.125" style="28" bestFit="1" customWidth="1"/>
    <col min="3339" max="3339" width="10.125" style="28" customWidth="1"/>
    <col min="3340" max="3340" width="9" style="28" customWidth="1"/>
    <col min="3341" max="3341" width="9.125" style="28" customWidth="1"/>
    <col min="3342" max="3342" width="15.625" style="28" bestFit="1" customWidth="1"/>
    <col min="3343" max="3343" width="10.5" style="28" customWidth="1"/>
    <col min="3344" max="3344" width="11.25" style="28" bestFit="1" customWidth="1"/>
    <col min="3345" max="3345" width="13.625" style="28" customWidth="1"/>
    <col min="3346" max="3346" width="13.25" style="28" bestFit="1" customWidth="1"/>
    <col min="3347" max="3347" width="10.5" style="28" bestFit="1" customWidth="1"/>
    <col min="3348" max="3348" width="7.75" style="28" customWidth="1"/>
    <col min="3349" max="3584" width="9" style="28"/>
    <col min="3585" max="3585" width="9.875" style="28" customWidth="1"/>
    <col min="3586" max="3586" width="9.625" style="28" customWidth="1"/>
    <col min="3587" max="3587" width="6.75" style="28" customWidth="1"/>
    <col min="3588" max="3588" width="6" style="28" customWidth="1"/>
    <col min="3589" max="3589" width="9.375" style="28" customWidth="1"/>
    <col min="3590" max="3590" width="8" style="28" customWidth="1"/>
    <col min="3591" max="3591" width="7.625" style="28" customWidth="1"/>
    <col min="3592" max="3592" width="9.5" style="28" customWidth="1"/>
    <col min="3593" max="3593" width="8.125" style="28" bestFit="1" customWidth="1"/>
    <col min="3594" max="3594" width="9.125" style="28" bestFit="1" customWidth="1"/>
    <col min="3595" max="3595" width="10.125" style="28" customWidth="1"/>
    <col min="3596" max="3596" width="9" style="28" customWidth="1"/>
    <col min="3597" max="3597" width="9.125" style="28" customWidth="1"/>
    <col min="3598" max="3598" width="15.625" style="28" bestFit="1" customWidth="1"/>
    <col min="3599" max="3599" width="10.5" style="28" customWidth="1"/>
    <col min="3600" max="3600" width="11.25" style="28" bestFit="1" customWidth="1"/>
    <col min="3601" max="3601" width="13.625" style="28" customWidth="1"/>
    <col min="3602" max="3602" width="13.25" style="28" bestFit="1" customWidth="1"/>
    <col min="3603" max="3603" width="10.5" style="28" bestFit="1" customWidth="1"/>
    <col min="3604" max="3604" width="7.75" style="28" customWidth="1"/>
    <col min="3605" max="3840" width="9" style="28"/>
    <col min="3841" max="3841" width="9.875" style="28" customWidth="1"/>
    <col min="3842" max="3842" width="9.625" style="28" customWidth="1"/>
    <col min="3843" max="3843" width="6.75" style="28" customWidth="1"/>
    <col min="3844" max="3844" width="6" style="28" customWidth="1"/>
    <col min="3845" max="3845" width="9.375" style="28" customWidth="1"/>
    <col min="3846" max="3846" width="8" style="28" customWidth="1"/>
    <col min="3847" max="3847" width="7.625" style="28" customWidth="1"/>
    <col min="3848" max="3848" width="9.5" style="28" customWidth="1"/>
    <col min="3849" max="3849" width="8.125" style="28" bestFit="1" customWidth="1"/>
    <col min="3850" max="3850" width="9.125" style="28" bestFit="1" customWidth="1"/>
    <col min="3851" max="3851" width="10.125" style="28" customWidth="1"/>
    <col min="3852" max="3852" width="9" style="28" customWidth="1"/>
    <col min="3853" max="3853" width="9.125" style="28" customWidth="1"/>
    <col min="3854" max="3854" width="15.625" style="28" bestFit="1" customWidth="1"/>
    <col min="3855" max="3855" width="10.5" style="28" customWidth="1"/>
    <col min="3856" max="3856" width="11.25" style="28" bestFit="1" customWidth="1"/>
    <col min="3857" max="3857" width="13.625" style="28" customWidth="1"/>
    <col min="3858" max="3858" width="13.25" style="28" bestFit="1" customWidth="1"/>
    <col min="3859" max="3859" width="10.5" style="28" bestFit="1" customWidth="1"/>
    <col min="3860" max="3860" width="7.75" style="28" customWidth="1"/>
    <col min="3861" max="4096" width="9" style="28"/>
    <col min="4097" max="4097" width="9.875" style="28" customWidth="1"/>
    <col min="4098" max="4098" width="9.625" style="28" customWidth="1"/>
    <col min="4099" max="4099" width="6.75" style="28" customWidth="1"/>
    <col min="4100" max="4100" width="6" style="28" customWidth="1"/>
    <col min="4101" max="4101" width="9.375" style="28" customWidth="1"/>
    <col min="4102" max="4102" width="8" style="28" customWidth="1"/>
    <col min="4103" max="4103" width="7.625" style="28" customWidth="1"/>
    <col min="4104" max="4104" width="9.5" style="28" customWidth="1"/>
    <col min="4105" max="4105" width="8.125" style="28" bestFit="1" customWidth="1"/>
    <col min="4106" max="4106" width="9.125" style="28" bestFit="1" customWidth="1"/>
    <col min="4107" max="4107" width="10.125" style="28" customWidth="1"/>
    <col min="4108" max="4108" width="9" style="28" customWidth="1"/>
    <col min="4109" max="4109" width="9.125" style="28" customWidth="1"/>
    <col min="4110" max="4110" width="15.625" style="28" bestFit="1" customWidth="1"/>
    <col min="4111" max="4111" width="10.5" style="28" customWidth="1"/>
    <col min="4112" max="4112" width="11.25" style="28" bestFit="1" customWidth="1"/>
    <col min="4113" max="4113" width="13.625" style="28" customWidth="1"/>
    <col min="4114" max="4114" width="13.25" style="28" bestFit="1" customWidth="1"/>
    <col min="4115" max="4115" width="10.5" style="28" bestFit="1" customWidth="1"/>
    <col min="4116" max="4116" width="7.75" style="28" customWidth="1"/>
    <col min="4117" max="4352" width="9" style="28"/>
    <col min="4353" max="4353" width="9.875" style="28" customWidth="1"/>
    <col min="4354" max="4354" width="9.625" style="28" customWidth="1"/>
    <col min="4355" max="4355" width="6.75" style="28" customWidth="1"/>
    <col min="4356" max="4356" width="6" style="28" customWidth="1"/>
    <col min="4357" max="4357" width="9.375" style="28" customWidth="1"/>
    <col min="4358" max="4358" width="8" style="28" customWidth="1"/>
    <col min="4359" max="4359" width="7.625" style="28" customWidth="1"/>
    <col min="4360" max="4360" width="9.5" style="28" customWidth="1"/>
    <col min="4361" max="4361" width="8.125" style="28" bestFit="1" customWidth="1"/>
    <col min="4362" max="4362" width="9.125" style="28" bestFit="1" customWidth="1"/>
    <col min="4363" max="4363" width="10.125" style="28" customWidth="1"/>
    <col min="4364" max="4364" width="9" style="28" customWidth="1"/>
    <col min="4365" max="4365" width="9.125" style="28" customWidth="1"/>
    <col min="4366" max="4366" width="15.625" style="28" bestFit="1" customWidth="1"/>
    <col min="4367" max="4367" width="10.5" style="28" customWidth="1"/>
    <col min="4368" max="4368" width="11.25" style="28" bestFit="1" customWidth="1"/>
    <col min="4369" max="4369" width="13.625" style="28" customWidth="1"/>
    <col min="4370" max="4370" width="13.25" style="28" bestFit="1" customWidth="1"/>
    <col min="4371" max="4371" width="10.5" style="28" bestFit="1" customWidth="1"/>
    <col min="4372" max="4372" width="7.75" style="28" customWidth="1"/>
    <col min="4373" max="4608" width="9" style="28"/>
    <col min="4609" max="4609" width="9.875" style="28" customWidth="1"/>
    <col min="4610" max="4610" width="9.625" style="28" customWidth="1"/>
    <col min="4611" max="4611" width="6.75" style="28" customWidth="1"/>
    <col min="4612" max="4612" width="6" style="28" customWidth="1"/>
    <col min="4613" max="4613" width="9.375" style="28" customWidth="1"/>
    <col min="4614" max="4614" width="8" style="28" customWidth="1"/>
    <col min="4615" max="4615" width="7.625" style="28" customWidth="1"/>
    <col min="4616" max="4616" width="9.5" style="28" customWidth="1"/>
    <col min="4617" max="4617" width="8.125" style="28" bestFit="1" customWidth="1"/>
    <col min="4618" max="4618" width="9.125" style="28" bestFit="1" customWidth="1"/>
    <col min="4619" max="4619" width="10.125" style="28" customWidth="1"/>
    <col min="4620" max="4620" width="9" style="28" customWidth="1"/>
    <col min="4621" max="4621" width="9.125" style="28" customWidth="1"/>
    <col min="4622" max="4622" width="15.625" style="28" bestFit="1" customWidth="1"/>
    <col min="4623" max="4623" width="10.5" style="28" customWidth="1"/>
    <col min="4624" max="4624" width="11.25" style="28" bestFit="1" customWidth="1"/>
    <col min="4625" max="4625" width="13.625" style="28" customWidth="1"/>
    <col min="4626" max="4626" width="13.25" style="28" bestFit="1" customWidth="1"/>
    <col min="4627" max="4627" width="10.5" style="28" bestFit="1" customWidth="1"/>
    <col min="4628" max="4628" width="7.75" style="28" customWidth="1"/>
    <col min="4629" max="4864" width="9" style="28"/>
    <col min="4865" max="4865" width="9.875" style="28" customWidth="1"/>
    <col min="4866" max="4866" width="9.625" style="28" customWidth="1"/>
    <col min="4867" max="4867" width="6.75" style="28" customWidth="1"/>
    <col min="4868" max="4868" width="6" style="28" customWidth="1"/>
    <col min="4869" max="4869" width="9.375" style="28" customWidth="1"/>
    <col min="4870" max="4870" width="8" style="28" customWidth="1"/>
    <col min="4871" max="4871" width="7.625" style="28" customWidth="1"/>
    <col min="4872" max="4872" width="9.5" style="28" customWidth="1"/>
    <col min="4873" max="4873" width="8.125" style="28" bestFit="1" customWidth="1"/>
    <col min="4874" max="4874" width="9.125" style="28" bestFit="1" customWidth="1"/>
    <col min="4875" max="4875" width="10.125" style="28" customWidth="1"/>
    <col min="4876" max="4876" width="9" style="28" customWidth="1"/>
    <col min="4877" max="4877" width="9.125" style="28" customWidth="1"/>
    <col min="4878" max="4878" width="15.625" style="28" bestFit="1" customWidth="1"/>
    <col min="4879" max="4879" width="10.5" style="28" customWidth="1"/>
    <col min="4880" max="4880" width="11.25" style="28" bestFit="1" customWidth="1"/>
    <col min="4881" max="4881" width="13.625" style="28" customWidth="1"/>
    <col min="4882" max="4882" width="13.25" style="28" bestFit="1" customWidth="1"/>
    <col min="4883" max="4883" width="10.5" style="28" bestFit="1" customWidth="1"/>
    <col min="4884" max="4884" width="7.75" style="28" customWidth="1"/>
    <col min="4885" max="5120" width="9" style="28"/>
    <col min="5121" max="5121" width="9.875" style="28" customWidth="1"/>
    <col min="5122" max="5122" width="9.625" style="28" customWidth="1"/>
    <col min="5123" max="5123" width="6.75" style="28" customWidth="1"/>
    <col min="5124" max="5124" width="6" style="28" customWidth="1"/>
    <col min="5125" max="5125" width="9.375" style="28" customWidth="1"/>
    <col min="5126" max="5126" width="8" style="28" customWidth="1"/>
    <col min="5127" max="5127" width="7.625" style="28" customWidth="1"/>
    <col min="5128" max="5128" width="9.5" style="28" customWidth="1"/>
    <col min="5129" max="5129" width="8.125" style="28" bestFit="1" customWidth="1"/>
    <col min="5130" max="5130" width="9.125" style="28" bestFit="1" customWidth="1"/>
    <col min="5131" max="5131" width="10.125" style="28" customWidth="1"/>
    <col min="5132" max="5132" width="9" style="28" customWidth="1"/>
    <col min="5133" max="5133" width="9.125" style="28" customWidth="1"/>
    <col min="5134" max="5134" width="15.625" style="28" bestFit="1" customWidth="1"/>
    <col min="5135" max="5135" width="10.5" style="28" customWidth="1"/>
    <col min="5136" max="5136" width="11.25" style="28" bestFit="1" customWidth="1"/>
    <col min="5137" max="5137" width="13.625" style="28" customWidth="1"/>
    <col min="5138" max="5138" width="13.25" style="28" bestFit="1" customWidth="1"/>
    <col min="5139" max="5139" width="10.5" style="28" bestFit="1" customWidth="1"/>
    <col min="5140" max="5140" width="7.75" style="28" customWidth="1"/>
    <col min="5141" max="5376" width="9" style="28"/>
    <col min="5377" max="5377" width="9.875" style="28" customWidth="1"/>
    <col min="5378" max="5378" width="9.625" style="28" customWidth="1"/>
    <col min="5379" max="5379" width="6.75" style="28" customWidth="1"/>
    <col min="5380" max="5380" width="6" style="28" customWidth="1"/>
    <col min="5381" max="5381" width="9.375" style="28" customWidth="1"/>
    <col min="5382" max="5382" width="8" style="28" customWidth="1"/>
    <col min="5383" max="5383" width="7.625" style="28" customWidth="1"/>
    <col min="5384" max="5384" width="9.5" style="28" customWidth="1"/>
    <col min="5385" max="5385" width="8.125" style="28" bestFit="1" customWidth="1"/>
    <col min="5386" max="5386" width="9.125" style="28" bestFit="1" customWidth="1"/>
    <col min="5387" max="5387" width="10.125" style="28" customWidth="1"/>
    <col min="5388" max="5388" width="9" style="28" customWidth="1"/>
    <col min="5389" max="5389" width="9.125" style="28" customWidth="1"/>
    <col min="5390" max="5390" width="15.625" style="28" bestFit="1" customWidth="1"/>
    <col min="5391" max="5391" width="10.5" style="28" customWidth="1"/>
    <col min="5392" max="5392" width="11.25" style="28" bestFit="1" customWidth="1"/>
    <col min="5393" max="5393" width="13.625" style="28" customWidth="1"/>
    <col min="5394" max="5394" width="13.25" style="28" bestFit="1" customWidth="1"/>
    <col min="5395" max="5395" width="10.5" style="28" bestFit="1" customWidth="1"/>
    <col min="5396" max="5396" width="7.75" style="28" customWidth="1"/>
    <col min="5397" max="5632" width="9" style="28"/>
    <col min="5633" max="5633" width="9.875" style="28" customWidth="1"/>
    <col min="5634" max="5634" width="9.625" style="28" customWidth="1"/>
    <col min="5635" max="5635" width="6.75" style="28" customWidth="1"/>
    <col min="5636" max="5636" width="6" style="28" customWidth="1"/>
    <col min="5637" max="5637" width="9.375" style="28" customWidth="1"/>
    <col min="5638" max="5638" width="8" style="28" customWidth="1"/>
    <col min="5639" max="5639" width="7.625" style="28" customWidth="1"/>
    <col min="5640" max="5640" width="9.5" style="28" customWidth="1"/>
    <col min="5641" max="5641" width="8.125" style="28" bestFit="1" customWidth="1"/>
    <col min="5642" max="5642" width="9.125" style="28" bestFit="1" customWidth="1"/>
    <col min="5643" max="5643" width="10.125" style="28" customWidth="1"/>
    <col min="5644" max="5644" width="9" style="28" customWidth="1"/>
    <col min="5645" max="5645" width="9.125" style="28" customWidth="1"/>
    <col min="5646" max="5646" width="15.625" style="28" bestFit="1" customWidth="1"/>
    <col min="5647" max="5647" width="10.5" style="28" customWidth="1"/>
    <col min="5648" max="5648" width="11.25" style="28" bestFit="1" customWidth="1"/>
    <col min="5649" max="5649" width="13.625" style="28" customWidth="1"/>
    <col min="5650" max="5650" width="13.25" style="28" bestFit="1" customWidth="1"/>
    <col min="5651" max="5651" width="10.5" style="28" bestFit="1" customWidth="1"/>
    <col min="5652" max="5652" width="7.75" style="28" customWidth="1"/>
    <col min="5653" max="5888" width="9" style="28"/>
    <col min="5889" max="5889" width="9.875" style="28" customWidth="1"/>
    <col min="5890" max="5890" width="9.625" style="28" customWidth="1"/>
    <col min="5891" max="5891" width="6.75" style="28" customWidth="1"/>
    <col min="5892" max="5892" width="6" style="28" customWidth="1"/>
    <col min="5893" max="5893" width="9.375" style="28" customWidth="1"/>
    <col min="5894" max="5894" width="8" style="28" customWidth="1"/>
    <col min="5895" max="5895" width="7.625" style="28" customWidth="1"/>
    <col min="5896" max="5896" width="9.5" style="28" customWidth="1"/>
    <col min="5897" max="5897" width="8.125" style="28" bestFit="1" customWidth="1"/>
    <col min="5898" max="5898" width="9.125" style="28" bestFit="1" customWidth="1"/>
    <col min="5899" max="5899" width="10.125" style="28" customWidth="1"/>
    <col min="5900" max="5900" width="9" style="28" customWidth="1"/>
    <col min="5901" max="5901" width="9.125" style="28" customWidth="1"/>
    <col min="5902" max="5902" width="15.625" style="28" bestFit="1" customWidth="1"/>
    <col min="5903" max="5903" width="10.5" style="28" customWidth="1"/>
    <col min="5904" max="5904" width="11.25" style="28" bestFit="1" customWidth="1"/>
    <col min="5905" max="5905" width="13.625" style="28" customWidth="1"/>
    <col min="5906" max="5906" width="13.25" style="28" bestFit="1" customWidth="1"/>
    <col min="5907" max="5907" width="10.5" style="28" bestFit="1" customWidth="1"/>
    <col min="5908" max="5908" width="7.75" style="28" customWidth="1"/>
    <col min="5909" max="6144" width="9" style="28"/>
    <col min="6145" max="6145" width="9.875" style="28" customWidth="1"/>
    <col min="6146" max="6146" width="9.625" style="28" customWidth="1"/>
    <col min="6147" max="6147" width="6.75" style="28" customWidth="1"/>
    <col min="6148" max="6148" width="6" style="28" customWidth="1"/>
    <col min="6149" max="6149" width="9.375" style="28" customWidth="1"/>
    <col min="6150" max="6150" width="8" style="28" customWidth="1"/>
    <col min="6151" max="6151" width="7.625" style="28" customWidth="1"/>
    <col min="6152" max="6152" width="9.5" style="28" customWidth="1"/>
    <col min="6153" max="6153" width="8.125" style="28" bestFit="1" customWidth="1"/>
    <col min="6154" max="6154" width="9.125" style="28" bestFit="1" customWidth="1"/>
    <col min="6155" max="6155" width="10.125" style="28" customWidth="1"/>
    <col min="6156" max="6156" width="9" style="28" customWidth="1"/>
    <col min="6157" max="6157" width="9.125" style="28" customWidth="1"/>
    <col min="6158" max="6158" width="15.625" style="28" bestFit="1" customWidth="1"/>
    <col min="6159" max="6159" width="10.5" style="28" customWidth="1"/>
    <col min="6160" max="6160" width="11.25" style="28" bestFit="1" customWidth="1"/>
    <col min="6161" max="6161" width="13.625" style="28" customWidth="1"/>
    <col min="6162" max="6162" width="13.25" style="28" bestFit="1" customWidth="1"/>
    <col min="6163" max="6163" width="10.5" style="28" bestFit="1" customWidth="1"/>
    <col min="6164" max="6164" width="7.75" style="28" customWidth="1"/>
    <col min="6165" max="6400" width="9" style="28"/>
    <col min="6401" max="6401" width="9.875" style="28" customWidth="1"/>
    <col min="6402" max="6402" width="9.625" style="28" customWidth="1"/>
    <col min="6403" max="6403" width="6.75" style="28" customWidth="1"/>
    <col min="6404" max="6404" width="6" style="28" customWidth="1"/>
    <col min="6405" max="6405" width="9.375" style="28" customWidth="1"/>
    <col min="6406" max="6406" width="8" style="28" customWidth="1"/>
    <col min="6407" max="6407" width="7.625" style="28" customWidth="1"/>
    <col min="6408" max="6408" width="9.5" style="28" customWidth="1"/>
    <col min="6409" max="6409" width="8.125" style="28" bestFit="1" customWidth="1"/>
    <col min="6410" max="6410" width="9.125" style="28" bestFit="1" customWidth="1"/>
    <col min="6411" max="6411" width="10.125" style="28" customWidth="1"/>
    <col min="6412" max="6412" width="9" style="28" customWidth="1"/>
    <col min="6413" max="6413" width="9.125" style="28" customWidth="1"/>
    <col min="6414" max="6414" width="15.625" style="28" bestFit="1" customWidth="1"/>
    <col min="6415" max="6415" width="10.5" style="28" customWidth="1"/>
    <col min="6416" max="6416" width="11.25" style="28" bestFit="1" customWidth="1"/>
    <col min="6417" max="6417" width="13.625" style="28" customWidth="1"/>
    <col min="6418" max="6418" width="13.25" style="28" bestFit="1" customWidth="1"/>
    <col min="6419" max="6419" width="10.5" style="28" bestFit="1" customWidth="1"/>
    <col min="6420" max="6420" width="7.75" style="28" customWidth="1"/>
    <col min="6421" max="6656" width="9" style="28"/>
    <col min="6657" max="6657" width="9.875" style="28" customWidth="1"/>
    <col min="6658" max="6658" width="9.625" style="28" customWidth="1"/>
    <col min="6659" max="6659" width="6.75" style="28" customWidth="1"/>
    <col min="6660" max="6660" width="6" style="28" customWidth="1"/>
    <col min="6661" max="6661" width="9.375" style="28" customWidth="1"/>
    <col min="6662" max="6662" width="8" style="28" customWidth="1"/>
    <col min="6663" max="6663" width="7.625" style="28" customWidth="1"/>
    <col min="6664" max="6664" width="9.5" style="28" customWidth="1"/>
    <col min="6665" max="6665" width="8.125" style="28" bestFit="1" customWidth="1"/>
    <col min="6666" max="6666" width="9.125" style="28" bestFit="1" customWidth="1"/>
    <col min="6667" max="6667" width="10.125" style="28" customWidth="1"/>
    <col min="6668" max="6668" width="9" style="28" customWidth="1"/>
    <col min="6669" max="6669" width="9.125" style="28" customWidth="1"/>
    <col min="6670" max="6670" width="15.625" style="28" bestFit="1" customWidth="1"/>
    <col min="6671" max="6671" width="10.5" style="28" customWidth="1"/>
    <col min="6672" max="6672" width="11.25" style="28" bestFit="1" customWidth="1"/>
    <col min="6673" max="6673" width="13.625" style="28" customWidth="1"/>
    <col min="6674" max="6674" width="13.25" style="28" bestFit="1" customWidth="1"/>
    <col min="6675" max="6675" width="10.5" style="28" bestFit="1" customWidth="1"/>
    <col min="6676" max="6676" width="7.75" style="28" customWidth="1"/>
    <col min="6677" max="6912" width="9" style="28"/>
    <col min="6913" max="6913" width="9.875" style="28" customWidth="1"/>
    <col min="6914" max="6914" width="9.625" style="28" customWidth="1"/>
    <col min="6915" max="6915" width="6.75" style="28" customWidth="1"/>
    <col min="6916" max="6916" width="6" style="28" customWidth="1"/>
    <col min="6917" max="6917" width="9.375" style="28" customWidth="1"/>
    <col min="6918" max="6918" width="8" style="28" customWidth="1"/>
    <col min="6919" max="6919" width="7.625" style="28" customWidth="1"/>
    <col min="6920" max="6920" width="9.5" style="28" customWidth="1"/>
    <col min="6921" max="6921" width="8.125" style="28" bestFit="1" customWidth="1"/>
    <col min="6922" max="6922" width="9.125" style="28" bestFit="1" customWidth="1"/>
    <col min="6923" max="6923" width="10.125" style="28" customWidth="1"/>
    <col min="6924" max="6924" width="9" style="28" customWidth="1"/>
    <col min="6925" max="6925" width="9.125" style="28" customWidth="1"/>
    <col min="6926" max="6926" width="15.625" style="28" bestFit="1" customWidth="1"/>
    <col min="6927" max="6927" width="10.5" style="28" customWidth="1"/>
    <col min="6928" max="6928" width="11.25" style="28" bestFit="1" customWidth="1"/>
    <col min="6929" max="6929" width="13.625" style="28" customWidth="1"/>
    <col min="6930" max="6930" width="13.25" style="28" bestFit="1" customWidth="1"/>
    <col min="6931" max="6931" width="10.5" style="28" bestFit="1" customWidth="1"/>
    <col min="6932" max="6932" width="7.75" style="28" customWidth="1"/>
    <col min="6933" max="7168" width="9" style="28"/>
    <col min="7169" max="7169" width="9.875" style="28" customWidth="1"/>
    <col min="7170" max="7170" width="9.625" style="28" customWidth="1"/>
    <col min="7171" max="7171" width="6.75" style="28" customWidth="1"/>
    <col min="7172" max="7172" width="6" style="28" customWidth="1"/>
    <col min="7173" max="7173" width="9.375" style="28" customWidth="1"/>
    <col min="7174" max="7174" width="8" style="28" customWidth="1"/>
    <col min="7175" max="7175" width="7.625" style="28" customWidth="1"/>
    <col min="7176" max="7176" width="9.5" style="28" customWidth="1"/>
    <col min="7177" max="7177" width="8.125" style="28" bestFit="1" customWidth="1"/>
    <col min="7178" max="7178" width="9.125" style="28" bestFit="1" customWidth="1"/>
    <col min="7179" max="7179" width="10.125" style="28" customWidth="1"/>
    <col min="7180" max="7180" width="9" style="28" customWidth="1"/>
    <col min="7181" max="7181" width="9.125" style="28" customWidth="1"/>
    <col min="7182" max="7182" width="15.625" style="28" bestFit="1" customWidth="1"/>
    <col min="7183" max="7183" width="10.5" style="28" customWidth="1"/>
    <col min="7184" max="7184" width="11.25" style="28" bestFit="1" customWidth="1"/>
    <col min="7185" max="7185" width="13.625" style="28" customWidth="1"/>
    <col min="7186" max="7186" width="13.25" style="28" bestFit="1" customWidth="1"/>
    <col min="7187" max="7187" width="10.5" style="28" bestFit="1" customWidth="1"/>
    <col min="7188" max="7188" width="7.75" style="28" customWidth="1"/>
    <col min="7189" max="7424" width="9" style="28"/>
    <col min="7425" max="7425" width="9.875" style="28" customWidth="1"/>
    <col min="7426" max="7426" width="9.625" style="28" customWidth="1"/>
    <col min="7427" max="7427" width="6.75" style="28" customWidth="1"/>
    <col min="7428" max="7428" width="6" style="28" customWidth="1"/>
    <col min="7429" max="7429" width="9.375" style="28" customWidth="1"/>
    <col min="7430" max="7430" width="8" style="28" customWidth="1"/>
    <col min="7431" max="7431" width="7.625" style="28" customWidth="1"/>
    <col min="7432" max="7432" width="9.5" style="28" customWidth="1"/>
    <col min="7433" max="7433" width="8.125" style="28" bestFit="1" customWidth="1"/>
    <col min="7434" max="7434" width="9.125" style="28" bestFit="1" customWidth="1"/>
    <col min="7435" max="7435" width="10.125" style="28" customWidth="1"/>
    <col min="7436" max="7436" width="9" style="28" customWidth="1"/>
    <col min="7437" max="7437" width="9.125" style="28" customWidth="1"/>
    <col min="7438" max="7438" width="15.625" style="28" bestFit="1" customWidth="1"/>
    <col min="7439" max="7439" width="10.5" style="28" customWidth="1"/>
    <col min="7440" max="7440" width="11.25" style="28" bestFit="1" customWidth="1"/>
    <col min="7441" max="7441" width="13.625" style="28" customWidth="1"/>
    <col min="7442" max="7442" width="13.25" style="28" bestFit="1" customWidth="1"/>
    <col min="7443" max="7443" width="10.5" style="28" bestFit="1" customWidth="1"/>
    <col min="7444" max="7444" width="7.75" style="28" customWidth="1"/>
    <col min="7445" max="7680" width="9" style="28"/>
    <col min="7681" max="7681" width="9.875" style="28" customWidth="1"/>
    <col min="7682" max="7682" width="9.625" style="28" customWidth="1"/>
    <col min="7683" max="7683" width="6.75" style="28" customWidth="1"/>
    <col min="7684" max="7684" width="6" style="28" customWidth="1"/>
    <col min="7685" max="7685" width="9.375" style="28" customWidth="1"/>
    <col min="7686" max="7686" width="8" style="28" customWidth="1"/>
    <col min="7687" max="7687" width="7.625" style="28" customWidth="1"/>
    <col min="7688" max="7688" width="9.5" style="28" customWidth="1"/>
    <col min="7689" max="7689" width="8.125" style="28" bestFit="1" customWidth="1"/>
    <col min="7690" max="7690" width="9.125" style="28" bestFit="1" customWidth="1"/>
    <col min="7691" max="7691" width="10.125" style="28" customWidth="1"/>
    <col min="7692" max="7692" width="9" style="28" customWidth="1"/>
    <col min="7693" max="7693" width="9.125" style="28" customWidth="1"/>
    <col min="7694" max="7694" width="15.625" style="28" bestFit="1" customWidth="1"/>
    <col min="7695" max="7695" width="10.5" style="28" customWidth="1"/>
    <col min="7696" max="7696" width="11.25" style="28" bestFit="1" customWidth="1"/>
    <col min="7697" max="7697" width="13.625" style="28" customWidth="1"/>
    <col min="7698" max="7698" width="13.25" style="28" bestFit="1" customWidth="1"/>
    <col min="7699" max="7699" width="10.5" style="28" bestFit="1" customWidth="1"/>
    <col min="7700" max="7700" width="7.75" style="28" customWidth="1"/>
    <col min="7701" max="7936" width="9" style="28"/>
    <col min="7937" max="7937" width="9.875" style="28" customWidth="1"/>
    <col min="7938" max="7938" width="9.625" style="28" customWidth="1"/>
    <col min="7939" max="7939" width="6.75" style="28" customWidth="1"/>
    <col min="7940" max="7940" width="6" style="28" customWidth="1"/>
    <col min="7941" max="7941" width="9.375" style="28" customWidth="1"/>
    <col min="7942" max="7942" width="8" style="28" customWidth="1"/>
    <col min="7943" max="7943" width="7.625" style="28" customWidth="1"/>
    <col min="7944" max="7944" width="9.5" style="28" customWidth="1"/>
    <col min="7945" max="7945" width="8.125" style="28" bestFit="1" customWidth="1"/>
    <col min="7946" max="7946" width="9.125" style="28" bestFit="1" customWidth="1"/>
    <col min="7947" max="7947" width="10.125" style="28" customWidth="1"/>
    <col min="7948" max="7948" width="9" style="28" customWidth="1"/>
    <col min="7949" max="7949" width="9.125" style="28" customWidth="1"/>
    <col min="7950" max="7950" width="15.625" style="28" bestFit="1" customWidth="1"/>
    <col min="7951" max="7951" width="10.5" style="28" customWidth="1"/>
    <col min="7952" max="7952" width="11.25" style="28" bestFit="1" customWidth="1"/>
    <col min="7953" max="7953" width="13.625" style="28" customWidth="1"/>
    <col min="7954" max="7954" width="13.25" style="28" bestFit="1" customWidth="1"/>
    <col min="7955" max="7955" width="10.5" style="28" bestFit="1" customWidth="1"/>
    <col min="7956" max="7956" width="7.75" style="28" customWidth="1"/>
    <col min="7957" max="8192" width="9" style="28"/>
    <col min="8193" max="8193" width="9.875" style="28" customWidth="1"/>
    <col min="8194" max="8194" width="9.625" style="28" customWidth="1"/>
    <col min="8195" max="8195" width="6.75" style="28" customWidth="1"/>
    <col min="8196" max="8196" width="6" style="28" customWidth="1"/>
    <col min="8197" max="8197" width="9.375" style="28" customWidth="1"/>
    <col min="8198" max="8198" width="8" style="28" customWidth="1"/>
    <col min="8199" max="8199" width="7.625" style="28" customWidth="1"/>
    <col min="8200" max="8200" width="9.5" style="28" customWidth="1"/>
    <col min="8201" max="8201" width="8.125" style="28" bestFit="1" customWidth="1"/>
    <col min="8202" max="8202" width="9.125" style="28" bestFit="1" customWidth="1"/>
    <col min="8203" max="8203" width="10.125" style="28" customWidth="1"/>
    <col min="8204" max="8204" width="9" style="28" customWidth="1"/>
    <col min="8205" max="8205" width="9.125" style="28" customWidth="1"/>
    <col min="8206" max="8206" width="15.625" style="28" bestFit="1" customWidth="1"/>
    <col min="8207" max="8207" width="10.5" style="28" customWidth="1"/>
    <col min="8208" max="8208" width="11.25" style="28" bestFit="1" customWidth="1"/>
    <col min="8209" max="8209" width="13.625" style="28" customWidth="1"/>
    <col min="8210" max="8210" width="13.25" style="28" bestFit="1" customWidth="1"/>
    <col min="8211" max="8211" width="10.5" style="28" bestFit="1" customWidth="1"/>
    <col min="8212" max="8212" width="7.75" style="28" customWidth="1"/>
    <col min="8213" max="8448" width="9" style="28"/>
    <col min="8449" max="8449" width="9.875" style="28" customWidth="1"/>
    <col min="8450" max="8450" width="9.625" style="28" customWidth="1"/>
    <col min="8451" max="8451" width="6.75" style="28" customWidth="1"/>
    <col min="8452" max="8452" width="6" style="28" customWidth="1"/>
    <col min="8453" max="8453" width="9.375" style="28" customWidth="1"/>
    <col min="8454" max="8454" width="8" style="28" customWidth="1"/>
    <col min="8455" max="8455" width="7.625" style="28" customWidth="1"/>
    <col min="8456" max="8456" width="9.5" style="28" customWidth="1"/>
    <col min="8457" max="8457" width="8.125" style="28" bestFit="1" customWidth="1"/>
    <col min="8458" max="8458" width="9.125" style="28" bestFit="1" customWidth="1"/>
    <col min="8459" max="8459" width="10.125" style="28" customWidth="1"/>
    <col min="8460" max="8460" width="9" style="28" customWidth="1"/>
    <col min="8461" max="8461" width="9.125" style="28" customWidth="1"/>
    <col min="8462" max="8462" width="15.625" style="28" bestFit="1" customWidth="1"/>
    <col min="8463" max="8463" width="10.5" style="28" customWidth="1"/>
    <col min="8464" max="8464" width="11.25" style="28" bestFit="1" customWidth="1"/>
    <col min="8465" max="8465" width="13.625" style="28" customWidth="1"/>
    <col min="8466" max="8466" width="13.25" style="28" bestFit="1" customWidth="1"/>
    <col min="8467" max="8467" width="10.5" style="28" bestFit="1" customWidth="1"/>
    <col min="8468" max="8468" width="7.75" style="28" customWidth="1"/>
    <col min="8469" max="8704" width="9" style="28"/>
    <col min="8705" max="8705" width="9.875" style="28" customWidth="1"/>
    <col min="8706" max="8706" width="9.625" style="28" customWidth="1"/>
    <col min="8707" max="8707" width="6.75" style="28" customWidth="1"/>
    <col min="8708" max="8708" width="6" style="28" customWidth="1"/>
    <col min="8709" max="8709" width="9.375" style="28" customWidth="1"/>
    <col min="8710" max="8710" width="8" style="28" customWidth="1"/>
    <col min="8711" max="8711" width="7.625" style="28" customWidth="1"/>
    <col min="8712" max="8712" width="9.5" style="28" customWidth="1"/>
    <col min="8713" max="8713" width="8.125" style="28" bestFit="1" customWidth="1"/>
    <col min="8714" max="8714" width="9.125" style="28" bestFit="1" customWidth="1"/>
    <col min="8715" max="8715" width="10.125" style="28" customWidth="1"/>
    <col min="8716" max="8716" width="9" style="28" customWidth="1"/>
    <col min="8717" max="8717" width="9.125" style="28" customWidth="1"/>
    <col min="8718" max="8718" width="15.625" style="28" bestFit="1" customWidth="1"/>
    <col min="8719" max="8719" width="10.5" style="28" customWidth="1"/>
    <col min="8720" max="8720" width="11.25" style="28" bestFit="1" customWidth="1"/>
    <col min="8721" max="8721" width="13.625" style="28" customWidth="1"/>
    <col min="8722" max="8722" width="13.25" style="28" bestFit="1" customWidth="1"/>
    <col min="8723" max="8723" width="10.5" style="28" bestFit="1" customWidth="1"/>
    <col min="8724" max="8724" width="7.75" style="28" customWidth="1"/>
    <col min="8725" max="8960" width="9" style="28"/>
    <col min="8961" max="8961" width="9.875" style="28" customWidth="1"/>
    <col min="8962" max="8962" width="9.625" style="28" customWidth="1"/>
    <col min="8963" max="8963" width="6.75" style="28" customWidth="1"/>
    <col min="8964" max="8964" width="6" style="28" customWidth="1"/>
    <col min="8965" max="8965" width="9.375" style="28" customWidth="1"/>
    <col min="8966" max="8966" width="8" style="28" customWidth="1"/>
    <col min="8967" max="8967" width="7.625" style="28" customWidth="1"/>
    <col min="8968" max="8968" width="9.5" style="28" customWidth="1"/>
    <col min="8969" max="8969" width="8.125" style="28" bestFit="1" customWidth="1"/>
    <col min="8970" max="8970" width="9.125" style="28" bestFit="1" customWidth="1"/>
    <col min="8971" max="8971" width="10.125" style="28" customWidth="1"/>
    <col min="8972" max="8972" width="9" style="28" customWidth="1"/>
    <col min="8973" max="8973" width="9.125" style="28" customWidth="1"/>
    <col min="8974" max="8974" width="15.625" style="28" bestFit="1" customWidth="1"/>
    <col min="8975" max="8975" width="10.5" style="28" customWidth="1"/>
    <col min="8976" max="8976" width="11.25" style="28" bestFit="1" customWidth="1"/>
    <col min="8977" max="8977" width="13.625" style="28" customWidth="1"/>
    <col min="8978" max="8978" width="13.25" style="28" bestFit="1" customWidth="1"/>
    <col min="8979" max="8979" width="10.5" style="28" bestFit="1" customWidth="1"/>
    <col min="8980" max="8980" width="7.75" style="28" customWidth="1"/>
    <col min="8981" max="9216" width="9" style="28"/>
    <col min="9217" max="9217" width="9.875" style="28" customWidth="1"/>
    <col min="9218" max="9218" width="9.625" style="28" customWidth="1"/>
    <col min="9219" max="9219" width="6.75" style="28" customWidth="1"/>
    <col min="9220" max="9220" width="6" style="28" customWidth="1"/>
    <col min="9221" max="9221" width="9.375" style="28" customWidth="1"/>
    <col min="9222" max="9222" width="8" style="28" customWidth="1"/>
    <col min="9223" max="9223" width="7.625" style="28" customWidth="1"/>
    <col min="9224" max="9224" width="9.5" style="28" customWidth="1"/>
    <col min="9225" max="9225" width="8.125" style="28" bestFit="1" customWidth="1"/>
    <col min="9226" max="9226" width="9.125" style="28" bestFit="1" customWidth="1"/>
    <col min="9227" max="9227" width="10.125" style="28" customWidth="1"/>
    <col min="9228" max="9228" width="9" style="28" customWidth="1"/>
    <col min="9229" max="9229" width="9.125" style="28" customWidth="1"/>
    <col min="9230" max="9230" width="15.625" style="28" bestFit="1" customWidth="1"/>
    <col min="9231" max="9231" width="10.5" style="28" customWidth="1"/>
    <col min="9232" max="9232" width="11.25" style="28" bestFit="1" customWidth="1"/>
    <col min="9233" max="9233" width="13.625" style="28" customWidth="1"/>
    <col min="9234" max="9234" width="13.25" style="28" bestFit="1" customWidth="1"/>
    <col min="9235" max="9235" width="10.5" style="28" bestFit="1" customWidth="1"/>
    <col min="9236" max="9236" width="7.75" style="28" customWidth="1"/>
    <col min="9237" max="9472" width="9" style="28"/>
    <col min="9473" max="9473" width="9.875" style="28" customWidth="1"/>
    <col min="9474" max="9474" width="9.625" style="28" customWidth="1"/>
    <col min="9475" max="9475" width="6.75" style="28" customWidth="1"/>
    <col min="9476" max="9476" width="6" style="28" customWidth="1"/>
    <col min="9477" max="9477" width="9.375" style="28" customWidth="1"/>
    <col min="9478" max="9478" width="8" style="28" customWidth="1"/>
    <col min="9479" max="9479" width="7.625" style="28" customWidth="1"/>
    <col min="9480" max="9480" width="9.5" style="28" customWidth="1"/>
    <col min="9481" max="9481" width="8.125" style="28" bestFit="1" customWidth="1"/>
    <col min="9482" max="9482" width="9.125" style="28" bestFit="1" customWidth="1"/>
    <col min="9483" max="9483" width="10.125" style="28" customWidth="1"/>
    <col min="9484" max="9484" width="9" style="28" customWidth="1"/>
    <col min="9485" max="9485" width="9.125" style="28" customWidth="1"/>
    <col min="9486" max="9486" width="15.625" style="28" bestFit="1" customWidth="1"/>
    <col min="9487" max="9487" width="10.5" style="28" customWidth="1"/>
    <col min="9488" max="9488" width="11.25" style="28" bestFit="1" customWidth="1"/>
    <col min="9489" max="9489" width="13.625" style="28" customWidth="1"/>
    <col min="9490" max="9490" width="13.25" style="28" bestFit="1" customWidth="1"/>
    <col min="9491" max="9491" width="10.5" style="28" bestFit="1" customWidth="1"/>
    <col min="9492" max="9492" width="7.75" style="28" customWidth="1"/>
    <col min="9493" max="9728" width="9" style="28"/>
    <col min="9729" max="9729" width="9.875" style="28" customWidth="1"/>
    <col min="9730" max="9730" width="9.625" style="28" customWidth="1"/>
    <col min="9731" max="9731" width="6.75" style="28" customWidth="1"/>
    <col min="9732" max="9732" width="6" style="28" customWidth="1"/>
    <col min="9733" max="9733" width="9.375" style="28" customWidth="1"/>
    <col min="9734" max="9734" width="8" style="28" customWidth="1"/>
    <col min="9735" max="9735" width="7.625" style="28" customWidth="1"/>
    <col min="9736" max="9736" width="9.5" style="28" customWidth="1"/>
    <col min="9737" max="9737" width="8.125" style="28" bestFit="1" customWidth="1"/>
    <col min="9738" max="9738" width="9.125" style="28" bestFit="1" customWidth="1"/>
    <col min="9739" max="9739" width="10.125" style="28" customWidth="1"/>
    <col min="9740" max="9740" width="9" style="28" customWidth="1"/>
    <col min="9741" max="9741" width="9.125" style="28" customWidth="1"/>
    <col min="9742" max="9742" width="15.625" style="28" bestFit="1" customWidth="1"/>
    <col min="9743" max="9743" width="10.5" style="28" customWidth="1"/>
    <col min="9744" max="9744" width="11.25" style="28" bestFit="1" customWidth="1"/>
    <col min="9745" max="9745" width="13.625" style="28" customWidth="1"/>
    <col min="9746" max="9746" width="13.25" style="28" bestFit="1" customWidth="1"/>
    <col min="9747" max="9747" width="10.5" style="28" bestFit="1" customWidth="1"/>
    <col min="9748" max="9748" width="7.75" style="28" customWidth="1"/>
    <col min="9749" max="9984" width="9" style="28"/>
    <col min="9985" max="9985" width="9.875" style="28" customWidth="1"/>
    <col min="9986" max="9986" width="9.625" style="28" customWidth="1"/>
    <col min="9987" max="9987" width="6.75" style="28" customWidth="1"/>
    <col min="9988" max="9988" width="6" style="28" customWidth="1"/>
    <col min="9989" max="9989" width="9.375" style="28" customWidth="1"/>
    <col min="9990" max="9990" width="8" style="28" customWidth="1"/>
    <col min="9991" max="9991" width="7.625" style="28" customWidth="1"/>
    <col min="9992" max="9992" width="9.5" style="28" customWidth="1"/>
    <col min="9993" max="9993" width="8.125" style="28" bestFit="1" customWidth="1"/>
    <col min="9994" max="9994" width="9.125" style="28" bestFit="1" customWidth="1"/>
    <col min="9995" max="9995" width="10.125" style="28" customWidth="1"/>
    <col min="9996" max="9996" width="9" style="28" customWidth="1"/>
    <col min="9997" max="9997" width="9.125" style="28" customWidth="1"/>
    <col min="9998" max="9998" width="15.625" style="28" bestFit="1" customWidth="1"/>
    <col min="9999" max="9999" width="10.5" style="28" customWidth="1"/>
    <col min="10000" max="10000" width="11.25" style="28" bestFit="1" customWidth="1"/>
    <col min="10001" max="10001" width="13.625" style="28" customWidth="1"/>
    <col min="10002" max="10002" width="13.25" style="28" bestFit="1" customWidth="1"/>
    <col min="10003" max="10003" width="10.5" style="28" bestFit="1" customWidth="1"/>
    <col min="10004" max="10004" width="7.75" style="28" customWidth="1"/>
    <col min="10005" max="10240" width="9" style="28"/>
    <col min="10241" max="10241" width="9.875" style="28" customWidth="1"/>
    <col min="10242" max="10242" width="9.625" style="28" customWidth="1"/>
    <col min="10243" max="10243" width="6.75" style="28" customWidth="1"/>
    <col min="10244" max="10244" width="6" style="28" customWidth="1"/>
    <col min="10245" max="10245" width="9.375" style="28" customWidth="1"/>
    <col min="10246" max="10246" width="8" style="28" customWidth="1"/>
    <col min="10247" max="10247" width="7.625" style="28" customWidth="1"/>
    <col min="10248" max="10248" width="9.5" style="28" customWidth="1"/>
    <col min="10249" max="10249" width="8.125" style="28" bestFit="1" customWidth="1"/>
    <col min="10250" max="10250" width="9.125" style="28" bestFit="1" customWidth="1"/>
    <col min="10251" max="10251" width="10.125" style="28" customWidth="1"/>
    <col min="10252" max="10252" width="9" style="28" customWidth="1"/>
    <col min="10253" max="10253" width="9.125" style="28" customWidth="1"/>
    <col min="10254" max="10254" width="15.625" style="28" bestFit="1" customWidth="1"/>
    <col min="10255" max="10255" width="10.5" style="28" customWidth="1"/>
    <col min="10256" max="10256" width="11.25" style="28" bestFit="1" customWidth="1"/>
    <col min="10257" max="10257" width="13.625" style="28" customWidth="1"/>
    <col min="10258" max="10258" width="13.25" style="28" bestFit="1" customWidth="1"/>
    <col min="10259" max="10259" width="10.5" style="28" bestFit="1" customWidth="1"/>
    <col min="10260" max="10260" width="7.75" style="28" customWidth="1"/>
    <col min="10261" max="10496" width="9" style="28"/>
    <col min="10497" max="10497" width="9.875" style="28" customWidth="1"/>
    <col min="10498" max="10498" width="9.625" style="28" customWidth="1"/>
    <col min="10499" max="10499" width="6.75" style="28" customWidth="1"/>
    <col min="10500" max="10500" width="6" style="28" customWidth="1"/>
    <col min="10501" max="10501" width="9.375" style="28" customWidth="1"/>
    <col min="10502" max="10502" width="8" style="28" customWidth="1"/>
    <col min="10503" max="10503" width="7.625" style="28" customWidth="1"/>
    <col min="10504" max="10504" width="9.5" style="28" customWidth="1"/>
    <col min="10505" max="10505" width="8.125" style="28" bestFit="1" customWidth="1"/>
    <col min="10506" max="10506" width="9.125" style="28" bestFit="1" customWidth="1"/>
    <col min="10507" max="10507" width="10.125" style="28" customWidth="1"/>
    <col min="10508" max="10508" width="9" style="28" customWidth="1"/>
    <col min="10509" max="10509" width="9.125" style="28" customWidth="1"/>
    <col min="10510" max="10510" width="15.625" style="28" bestFit="1" customWidth="1"/>
    <col min="10511" max="10511" width="10.5" style="28" customWidth="1"/>
    <col min="10512" max="10512" width="11.25" style="28" bestFit="1" customWidth="1"/>
    <col min="10513" max="10513" width="13.625" style="28" customWidth="1"/>
    <col min="10514" max="10514" width="13.25" style="28" bestFit="1" customWidth="1"/>
    <col min="10515" max="10515" width="10.5" style="28" bestFit="1" customWidth="1"/>
    <col min="10516" max="10516" width="7.75" style="28" customWidth="1"/>
    <col min="10517" max="10752" width="9" style="28"/>
    <col min="10753" max="10753" width="9.875" style="28" customWidth="1"/>
    <col min="10754" max="10754" width="9.625" style="28" customWidth="1"/>
    <col min="10755" max="10755" width="6.75" style="28" customWidth="1"/>
    <col min="10756" max="10756" width="6" style="28" customWidth="1"/>
    <col min="10757" max="10757" width="9.375" style="28" customWidth="1"/>
    <col min="10758" max="10758" width="8" style="28" customWidth="1"/>
    <col min="10759" max="10759" width="7.625" style="28" customWidth="1"/>
    <col min="10760" max="10760" width="9.5" style="28" customWidth="1"/>
    <col min="10761" max="10761" width="8.125" style="28" bestFit="1" customWidth="1"/>
    <col min="10762" max="10762" width="9.125" style="28" bestFit="1" customWidth="1"/>
    <col min="10763" max="10763" width="10.125" style="28" customWidth="1"/>
    <col min="10764" max="10764" width="9" style="28" customWidth="1"/>
    <col min="10765" max="10765" width="9.125" style="28" customWidth="1"/>
    <col min="10766" max="10766" width="15.625" style="28" bestFit="1" customWidth="1"/>
    <col min="10767" max="10767" width="10.5" style="28" customWidth="1"/>
    <col min="10768" max="10768" width="11.25" style="28" bestFit="1" customWidth="1"/>
    <col min="10769" max="10769" width="13.625" style="28" customWidth="1"/>
    <col min="10770" max="10770" width="13.25" style="28" bestFit="1" customWidth="1"/>
    <col min="10771" max="10771" width="10.5" style="28" bestFit="1" customWidth="1"/>
    <col min="10772" max="10772" width="7.75" style="28" customWidth="1"/>
    <col min="10773" max="11008" width="9" style="28"/>
    <col min="11009" max="11009" width="9.875" style="28" customWidth="1"/>
    <col min="11010" max="11010" width="9.625" style="28" customWidth="1"/>
    <col min="11011" max="11011" width="6.75" style="28" customWidth="1"/>
    <col min="11012" max="11012" width="6" style="28" customWidth="1"/>
    <col min="11013" max="11013" width="9.375" style="28" customWidth="1"/>
    <col min="11014" max="11014" width="8" style="28" customWidth="1"/>
    <col min="11015" max="11015" width="7.625" style="28" customWidth="1"/>
    <col min="11016" max="11016" width="9.5" style="28" customWidth="1"/>
    <col min="11017" max="11017" width="8.125" style="28" bestFit="1" customWidth="1"/>
    <col min="11018" max="11018" width="9.125" style="28" bestFit="1" customWidth="1"/>
    <col min="11019" max="11019" width="10.125" style="28" customWidth="1"/>
    <col min="11020" max="11020" width="9" style="28" customWidth="1"/>
    <col min="11021" max="11021" width="9.125" style="28" customWidth="1"/>
    <col min="11022" max="11022" width="15.625" style="28" bestFit="1" customWidth="1"/>
    <col min="11023" max="11023" width="10.5" style="28" customWidth="1"/>
    <col min="11024" max="11024" width="11.25" style="28" bestFit="1" customWidth="1"/>
    <col min="11025" max="11025" width="13.625" style="28" customWidth="1"/>
    <col min="11026" max="11026" width="13.25" style="28" bestFit="1" customWidth="1"/>
    <col min="11027" max="11027" width="10.5" style="28" bestFit="1" customWidth="1"/>
    <col min="11028" max="11028" width="7.75" style="28" customWidth="1"/>
    <col min="11029" max="11264" width="9" style="28"/>
    <col min="11265" max="11265" width="9.875" style="28" customWidth="1"/>
    <col min="11266" max="11266" width="9.625" style="28" customWidth="1"/>
    <col min="11267" max="11267" width="6.75" style="28" customWidth="1"/>
    <col min="11268" max="11268" width="6" style="28" customWidth="1"/>
    <col min="11269" max="11269" width="9.375" style="28" customWidth="1"/>
    <col min="11270" max="11270" width="8" style="28" customWidth="1"/>
    <col min="11271" max="11271" width="7.625" style="28" customWidth="1"/>
    <col min="11272" max="11272" width="9.5" style="28" customWidth="1"/>
    <col min="11273" max="11273" width="8.125" style="28" bestFit="1" customWidth="1"/>
    <col min="11274" max="11274" width="9.125" style="28" bestFit="1" customWidth="1"/>
    <col min="11275" max="11275" width="10.125" style="28" customWidth="1"/>
    <col min="11276" max="11276" width="9" style="28" customWidth="1"/>
    <col min="11277" max="11277" width="9.125" style="28" customWidth="1"/>
    <col min="11278" max="11278" width="15.625" style="28" bestFit="1" customWidth="1"/>
    <col min="11279" max="11279" width="10.5" style="28" customWidth="1"/>
    <col min="11280" max="11280" width="11.25" style="28" bestFit="1" customWidth="1"/>
    <col min="11281" max="11281" width="13.625" style="28" customWidth="1"/>
    <col min="11282" max="11282" width="13.25" style="28" bestFit="1" customWidth="1"/>
    <col min="11283" max="11283" width="10.5" style="28" bestFit="1" customWidth="1"/>
    <col min="11284" max="11284" width="7.75" style="28" customWidth="1"/>
    <col min="11285" max="11520" width="9" style="28"/>
    <col min="11521" max="11521" width="9.875" style="28" customWidth="1"/>
    <col min="11522" max="11522" width="9.625" style="28" customWidth="1"/>
    <col min="11523" max="11523" width="6.75" style="28" customWidth="1"/>
    <col min="11524" max="11524" width="6" style="28" customWidth="1"/>
    <col min="11525" max="11525" width="9.375" style="28" customWidth="1"/>
    <col min="11526" max="11526" width="8" style="28" customWidth="1"/>
    <col min="11527" max="11527" width="7.625" style="28" customWidth="1"/>
    <col min="11528" max="11528" width="9.5" style="28" customWidth="1"/>
    <col min="11529" max="11529" width="8.125" style="28" bestFit="1" customWidth="1"/>
    <col min="11530" max="11530" width="9.125" style="28" bestFit="1" customWidth="1"/>
    <col min="11531" max="11531" width="10.125" style="28" customWidth="1"/>
    <col min="11532" max="11532" width="9" style="28" customWidth="1"/>
    <col min="11533" max="11533" width="9.125" style="28" customWidth="1"/>
    <col min="11534" max="11534" width="15.625" style="28" bestFit="1" customWidth="1"/>
    <col min="11535" max="11535" width="10.5" style="28" customWidth="1"/>
    <col min="11536" max="11536" width="11.25" style="28" bestFit="1" customWidth="1"/>
    <col min="11537" max="11537" width="13.625" style="28" customWidth="1"/>
    <col min="11538" max="11538" width="13.25" style="28" bestFit="1" customWidth="1"/>
    <col min="11539" max="11539" width="10.5" style="28" bestFit="1" customWidth="1"/>
    <col min="11540" max="11540" width="7.75" style="28" customWidth="1"/>
    <col min="11541" max="11776" width="9" style="28"/>
    <col min="11777" max="11777" width="9.875" style="28" customWidth="1"/>
    <col min="11778" max="11778" width="9.625" style="28" customWidth="1"/>
    <col min="11779" max="11779" width="6.75" style="28" customWidth="1"/>
    <col min="11780" max="11780" width="6" style="28" customWidth="1"/>
    <col min="11781" max="11781" width="9.375" style="28" customWidth="1"/>
    <col min="11782" max="11782" width="8" style="28" customWidth="1"/>
    <col min="11783" max="11783" width="7.625" style="28" customWidth="1"/>
    <col min="11784" max="11784" width="9.5" style="28" customWidth="1"/>
    <col min="11785" max="11785" width="8.125" style="28" bestFit="1" customWidth="1"/>
    <col min="11786" max="11786" width="9.125" style="28" bestFit="1" customWidth="1"/>
    <col min="11787" max="11787" width="10.125" style="28" customWidth="1"/>
    <col min="11788" max="11788" width="9" style="28" customWidth="1"/>
    <col min="11789" max="11789" width="9.125" style="28" customWidth="1"/>
    <col min="11790" max="11790" width="15.625" style="28" bestFit="1" customWidth="1"/>
    <col min="11791" max="11791" width="10.5" style="28" customWidth="1"/>
    <col min="11792" max="11792" width="11.25" style="28" bestFit="1" customWidth="1"/>
    <col min="11793" max="11793" width="13.625" style="28" customWidth="1"/>
    <col min="11794" max="11794" width="13.25" style="28" bestFit="1" customWidth="1"/>
    <col min="11795" max="11795" width="10.5" style="28" bestFit="1" customWidth="1"/>
    <col min="11796" max="11796" width="7.75" style="28" customWidth="1"/>
    <col min="11797" max="12032" width="9" style="28"/>
    <col min="12033" max="12033" width="9.875" style="28" customWidth="1"/>
    <col min="12034" max="12034" width="9.625" style="28" customWidth="1"/>
    <col min="12035" max="12035" width="6.75" style="28" customWidth="1"/>
    <col min="12036" max="12036" width="6" style="28" customWidth="1"/>
    <col min="12037" max="12037" width="9.375" style="28" customWidth="1"/>
    <col min="12038" max="12038" width="8" style="28" customWidth="1"/>
    <col min="12039" max="12039" width="7.625" style="28" customWidth="1"/>
    <col min="12040" max="12040" width="9.5" style="28" customWidth="1"/>
    <col min="12041" max="12041" width="8.125" style="28" bestFit="1" customWidth="1"/>
    <col min="12042" max="12042" width="9.125" style="28" bestFit="1" customWidth="1"/>
    <col min="12043" max="12043" width="10.125" style="28" customWidth="1"/>
    <col min="12044" max="12044" width="9" style="28" customWidth="1"/>
    <col min="12045" max="12045" width="9.125" style="28" customWidth="1"/>
    <col min="12046" max="12046" width="15.625" style="28" bestFit="1" customWidth="1"/>
    <col min="12047" max="12047" width="10.5" style="28" customWidth="1"/>
    <col min="12048" max="12048" width="11.25" style="28" bestFit="1" customWidth="1"/>
    <col min="12049" max="12049" width="13.625" style="28" customWidth="1"/>
    <col min="12050" max="12050" width="13.25" style="28" bestFit="1" customWidth="1"/>
    <col min="12051" max="12051" width="10.5" style="28" bestFit="1" customWidth="1"/>
    <col min="12052" max="12052" width="7.75" style="28" customWidth="1"/>
    <col min="12053" max="12288" width="9" style="28"/>
    <col min="12289" max="12289" width="9.875" style="28" customWidth="1"/>
    <col min="12290" max="12290" width="9.625" style="28" customWidth="1"/>
    <col min="12291" max="12291" width="6.75" style="28" customWidth="1"/>
    <col min="12292" max="12292" width="6" style="28" customWidth="1"/>
    <col min="12293" max="12293" width="9.375" style="28" customWidth="1"/>
    <col min="12294" max="12294" width="8" style="28" customWidth="1"/>
    <col min="12295" max="12295" width="7.625" style="28" customWidth="1"/>
    <col min="12296" max="12296" width="9.5" style="28" customWidth="1"/>
    <col min="12297" max="12297" width="8.125" style="28" bestFit="1" customWidth="1"/>
    <col min="12298" max="12298" width="9.125" style="28" bestFit="1" customWidth="1"/>
    <col min="12299" max="12299" width="10.125" style="28" customWidth="1"/>
    <col min="12300" max="12300" width="9" style="28" customWidth="1"/>
    <col min="12301" max="12301" width="9.125" style="28" customWidth="1"/>
    <col min="12302" max="12302" width="15.625" style="28" bestFit="1" customWidth="1"/>
    <col min="12303" max="12303" width="10.5" style="28" customWidth="1"/>
    <col min="12304" max="12304" width="11.25" style="28" bestFit="1" customWidth="1"/>
    <col min="12305" max="12305" width="13.625" style="28" customWidth="1"/>
    <col min="12306" max="12306" width="13.25" style="28" bestFit="1" customWidth="1"/>
    <col min="12307" max="12307" width="10.5" style="28" bestFit="1" customWidth="1"/>
    <col min="12308" max="12308" width="7.75" style="28" customWidth="1"/>
    <col min="12309" max="12544" width="9" style="28"/>
    <col min="12545" max="12545" width="9.875" style="28" customWidth="1"/>
    <col min="12546" max="12546" width="9.625" style="28" customWidth="1"/>
    <col min="12547" max="12547" width="6.75" style="28" customWidth="1"/>
    <col min="12548" max="12548" width="6" style="28" customWidth="1"/>
    <col min="12549" max="12549" width="9.375" style="28" customWidth="1"/>
    <col min="12550" max="12550" width="8" style="28" customWidth="1"/>
    <col min="12551" max="12551" width="7.625" style="28" customWidth="1"/>
    <col min="12552" max="12552" width="9.5" style="28" customWidth="1"/>
    <col min="12553" max="12553" width="8.125" style="28" bestFit="1" customWidth="1"/>
    <col min="12554" max="12554" width="9.125" style="28" bestFit="1" customWidth="1"/>
    <col min="12555" max="12555" width="10.125" style="28" customWidth="1"/>
    <col min="12556" max="12556" width="9" style="28" customWidth="1"/>
    <col min="12557" max="12557" width="9.125" style="28" customWidth="1"/>
    <col min="12558" max="12558" width="15.625" style="28" bestFit="1" customWidth="1"/>
    <col min="12559" max="12559" width="10.5" style="28" customWidth="1"/>
    <col min="12560" max="12560" width="11.25" style="28" bestFit="1" customWidth="1"/>
    <col min="12561" max="12561" width="13.625" style="28" customWidth="1"/>
    <col min="12562" max="12562" width="13.25" style="28" bestFit="1" customWidth="1"/>
    <col min="12563" max="12563" width="10.5" style="28" bestFit="1" customWidth="1"/>
    <col min="12564" max="12564" width="7.75" style="28" customWidth="1"/>
    <col min="12565" max="12800" width="9" style="28"/>
    <col min="12801" max="12801" width="9.875" style="28" customWidth="1"/>
    <col min="12802" max="12802" width="9.625" style="28" customWidth="1"/>
    <col min="12803" max="12803" width="6.75" style="28" customWidth="1"/>
    <col min="12804" max="12804" width="6" style="28" customWidth="1"/>
    <col min="12805" max="12805" width="9.375" style="28" customWidth="1"/>
    <col min="12806" max="12806" width="8" style="28" customWidth="1"/>
    <col min="12807" max="12807" width="7.625" style="28" customWidth="1"/>
    <col min="12808" max="12808" width="9.5" style="28" customWidth="1"/>
    <col min="12809" max="12809" width="8.125" style="28" bestFit="1" customWidth="1"/>
    <col min="12810" max="12810" width="9.125" style="28" bestFit="1" customWidth="1"/>
    <col min="12811" max="12811" width="10.125" style="28" customWidth="1"/>
    <col min="12812" max="12812" width="9" style="28" customWidth="1"/>
    <col min="12813" max="12813" width="9.125" style="28" customWidth="1"/>
    <col min="12814" max="12814" width="15.625" style="28" bestFit="1" customWidth="1"/>
    <col min="12815" max="12815" width="10.5" style="28" customWidth="1"/>
    <col min="12816" max="12816" width="11.25" style="28" bestFit="1" customWidth="1"/>
    <col min="12817" max="12817" width="13.625" style="28" customWidth="1"/>
    <col min="12818" max="12818" width="13.25" style="28" bestFit="1" customWidth="1"/>
    <col min="12819" max="12819" width="10.5" style="28" bestFit="1" customWidth="1"/>
    <col min="12820" max="12820" width="7.75" style="28" customWidth="1"/>
    <col min="12821" max="13056" width="9" style="28"/>
    <col min="13057" max="13057" width="9.875" style="28" customWidth="1"/>
    <col min="13058" max="13058" width="9.625" style="28" customWidth="1"/>
    <col min="13059" max="13059" width="6.75" style="28" customWidth="1"/>
    <col min="13060" max="13060" width="6" style="28" customWidth="1"/>
    <col min="13061" max="13061" width="9.375" style="28" customWidth="1"/>
    <col min="13062" max="13062" width="8" style="28" customWidth="1"/>
    <col min="13063" max="13063" width="7.625" style="28" customWidth="1"/>
    <col min="13064" max="13064" width="9.5" style="28" customWidth="1"/>
    <col min="13065" max="13065" width="8.125" style="28" bestFit="1" customWidth="1"/>
    <col min="13066" max="13066" width="9.125" style="28" bestFit="1" customWidth="1"/>
    <col min="13067" max="13067" width="10.125" style="28" customWidth="1"/>
    <col min="13068" max="13068" width="9" style="28" customWidth="1"/>
    <col min="13069" max="13069" width="9.125" style="28" customWidth="1"/>
    <col min="13070" max="13070" width="15.625" style="28" bestFit="1" customWidth="1"/>
    <col min="13071" max="13071" width="10.5" style="28" customWidth="1"/>
    <col min="13072" max="13072" width="11.25" style="28" bestFit="1" customWidth="1"/>
    <col min="13073" max="13073" width="13.625" style="28" customWidth="1"/>
    <col min="13074" max="13074" width="13.25" style="28" bestFit="1" customWidth="1"/>
    <col min="13075" max="13075" width="10.5" style="28" bestFit="1" customWidth="1"/>
    <col min="13076" max="13076" width="7.75" style="28" customWidth="1"/>
    <col min="13077" max="13312" width="9" style="28"/>
    <col min="13313" max="13313" width="9.875" style="28" customWidth="1"/>
    <col min="13314" max="13314" width="9.625" style="28" customWidth="1"/>
    <col min="13315" max="13315" width="6.75" style="28" customWidth="1"/>
    <col min="13316" max="13316" width="6" style="28" customWidth="1"/>
    <col min="13317" max="13317" width="9.375" style="28" customWidth="1"/>
    <col min="13318" max="13318" width="8" style="28" customWidth="1"/>
    <col min="13319" max="13319" width="7.625" style="28" customWidth="1"/>
    <col min="13320" max="13320" width="9.5" style="28" customWidth="1"/>
    <col min="13321" max="13321" width="8.125" style="28" bestFit="1" customWidth="1"/>
    <col min="13322" max="13322" width="9.125" style="28" bestFit="1" customWidth="1"/>
    <col min="13323" max="13323" width="10.125" style="28" customWidth="1"/>
    <col min="13324" max="13324" width="9" style="28" customWidth="1"/>
    <col min="13325" max="13325" width="9.125" style="28" customWidth="1"/>
    <col min="13326" max="13326" width="15.625" style="28" bestFit="1" customWidth="1"/>
    <col min="13327" max="13327" width="10.5" style="28" customWidth="1"/>
    <col min="13328" max="13328" width="11.25" style="28" bestFit="1" customWidth="1"/>
    <col min="13329" max="13329" width="13.625" style="28" customWidth="1"/>
    <col min="13330" max="13330" width="13.25" style="28" bestFit="1" customWidth="1"/>
    <col min="13331" max="13331" width="10.5" style="28" bestFit="1" customWidth="1"/>
    <col min="13332" max="13332" width="7.75" style="28" customWidth="1"/>
    <col min="13333" max="13568" width="9" style="28"/>
    <col min="13569" max="13569" width="9.875" style="28" customWidth="1"/>
    <col min="13570" max="13570" width="9.625" style="28" customWidth="1"/>
    <col min="13571" max="13571" width="6.75" style="28" customWidth="1"/>
    <col min="13572" max="13572" width="6" style="28" customWidth="1"/>
    <col min="13573" max="13573" width="9.375" style="28" customWidth="1"/>
    <col min="13574" max="13574" width="8" style="28" customWidth="1"/>
    <col min="13575" max="13575" width="7.625" style="28" customWidth="1"/>
    <col min="13576" max="13576" width="9.5" style="28" customWidth="1"/>
    <col min="13577" max="13577" width="8.125" style="28" bestFit="1" customWidth="1"/>
    <col min="13578" max="13578" width="9.125" style="28" bestFit="1" customWidth="1"/>
    <col min="13579" max="13579" width="10.125" style="28" customWidth="1"/>
    <col min="13580" max="13580" width="9" style="28" customWidth="1"/>
    <col min="13581" max="13581" width="9.125" style="28" customWidth="1"/>
    <col min="13582" max="13582" width="15.625" style="28" bestFit="1" customWidth="1"/>
    <col min="13583" max="13583" width="10.5" style="28" customWidth="1"/>
    <col min="13584" max="13584" width="11.25" style="28" bestFit="1" customWidth="1"/>
    <col min="13585" max="13585" width="13.625" style="28" customWidth="1"/>
    <col min="13586" max="13586" width="13.25" style="28" bestFit="1" customWidth="1"/>
    <col min="13587" max="13587" width="10.5" style="28" bestFit="1" customWidth="1"/>
    <col min="13588" max="13588" width="7.75" style="28" customWidth="1"/>
    <col min="13589" max="13824" width="9" style="28"/>
    <col min="13825" max="13825" width="9.875" style="28" customWidth="1"/>
    <col min="13826" max="13826" width="9.625" style="28" customWidth="1"/>
    <col min="13827" max="13827" width="6.75" style="28" customWidth="1"/>
    <col min="13828" max="13828" width="6" style="28" customWidth="1"/>
    <col min="13829" max="13829" width="9.375" style="28" customWidth="1"/>
    <col min="13830" max="13830" width="8" style="28" customWidth="1"/>
    <col min="13831" max="13831" width="7.625" style="28" customWidth="1"/>
    <col min="13832" max="13832" width="9.5" style="28" customWidth="1"/>
    <col min="13833" max="13833" width="8.125" style="28" bestFit="1" customWidth="1"/>
    <col min="13834" max="13834" width="9.125" style="28" bestFit="1" customWidth="1"/>
    <col min="13835" max="13835" width="10.125" style="28" customWidth="1"/>
    <col min="13836" max="13836" width="9" style="28" customWidth="1"/>
    <col min="13837" max="13837" width="9.125" style="28" customWidth="1"/>
    <col min="13838" max="13838" width="15.625" style="28" bestFit="1" customWidth="1"/>
    <col min="13839" max="13839" width="10.5" style="28" customWidth="1"/>
    <col min="13840" max="13840" width="11.25" style="28" bestFit="1" customWidth="1"/>
    <col min="13841" max="13841" width="13.625" style="28" customWidth="1"/>
    <col min="13842" max="13842" width="13.25" style="28" bestFit="1" customWidth="1"/>
    <col min="13843" max="13843" width="10.5" style="28" bestFit="1" customWidth="1"/>
    <col min="13844" max="13844" width="7.75" style="28" customWidth="1"/>
    <col min="13845" max="14080" width="9" style="28"/>
    <col min="14081" max="14081" width="9.875" style="28" customWidth="1"/>
    <col min="14082" max="14082" width="9.625" style="28" customWidth="1"/>
    <col min="14083" max="14083" width="6.75" style="28" customWidth="1"/>
    <col min="14084" max="14084" width="6" style="28" customWidth="1"/>
    <col min="14085" max="14085" width="9.375" style="28" customWidth="1"/>
    <col min="14086" max="14086" width="8" style="28" customWidth="1"/>
    <col min="14087" max="14087" width="7.625" style="28" customWidth="1"/>
    <col min="14088" max="14088" width="9.5" style="28" customWidth="1"/>
    <col min="14089" max="14089" width="8.125" style="28" bestFit="1" customWidth="1"/>
    <col min="14090" max="14090" width="9.125" style="28" bestFit="1" customWidth="1"/>
    <col min="14091" max="14091" width="10.125" style="28" customWidth="1"/>
    <col min="14092" max="14092" width="9" style="28" customWidth="1"/>
    <col min="14093" max="14093" width="9.125" style="28" customWidth="1"/>
    <col min="14094" max="14094" width="15.625" style="28" bestFit="1" customWidth="1"/>
    <col min="14095" max="14095" width="10.5" style="28" customWidth="1"/>
    <col min="14096" max="14096" width="11.25" style="28" bestFit="1" customWidth="1"/>
    <col min="14097" max="14097" width="13.625" style="28" customWidth="1"/>
    <col min="14098" max="14098" width="13.25" style="28" bestFit="1" customWidth="1"/>
    <col min="14099" max="14099" width="10.5" style="28" bestFit="1" customWidth="1"/>
    <col min="14100" max="14100" width="7.75" style="28" customWidth="1"/>
    <col min="14101" max="14336" width="9" style="28"/>
    <col min="14337" max="14337" width="9.875" style="28" customWidth="1"/>
    <col min="14338" max="14338" width="9.625" style="28" customWidth="1"/>
    <col min="14339" max="14339" width="6.75" style="28" customWidth="1"/>
    <col min="14340" max="14340" width="6" style="28" customWidth="1"/>
    <col min="14341" max="14341" width="9.375" style="28" customWidth="1"/>
    <col min="14342" max="14342" width="8" style="28" customWidth="1"/>
    <col min="14343" max="14343" width="7.625" style="28" customWidth="1"/>
    <col min="14344" max="14344" width="9.5" style="28" customWidth="1"/>
    <col min="14345" max="14345" width="8.125" style="28" bestFit="1" customWidth="1"/>
    <col min="14346" max="14346" width="9.125" style="28" bestFit="1" customWidth="1"/>
    <col min="14347" max="14347" width="10.125" style="28" customWidth="1"/>
    <col min="14348" max="14348" width="9" style="28" customWidth="1"/>
    <col min="14349" max="14349" width="9.125" style="28" customWidth="1"/>
    <col min="14350" max="14350" width="15.625" style="28" bestFit="1" customWidth="1"/>
    <col min="14351" max="14351" width="10.5" style="28" customWidth="1"/>
    <col min="14352" max="14352" width="11.25" style="28" bestFit="1" customWidth="1"/>
    <col min="14353" max="14353" width="13.625" style="28" customWidth="1"/>
    <col min="14354" max="14354" width="13.25" style="28" bestFit="1" customWidth="1"/>
    <col min="14355" max="14355" width="10.5" style="28" bestFit="1" customWidth="1"/>
    <col min="14356" max="14356" width="7.75" style="28" customWidth="1"/>
    <col min="14357" max="14592" width="9" style="28"/>
    <col min="14593" max="14593" width="9.875" style="28" customWidth="1"/>
    <col min="14594" max="14594" width="9.625" style="28" customWidth="1"/>
    <col min="14595" max="14595" width="6.75" style="28" customWidth="1"/>
    <col min="14596" max="14596" width="6" style="28" customWidth="1"/>
    <col min="14597" max="14597" width="9.375" style="28" customWidth="1"/>
    <col min="14598" max="14598" width="8" style="28" customWidth="1"/>
    <col min="14599" max="14599" width="7.625" style="28" customWidth="1"/>
    <col min="14600" max="14600" width="9.5" style="28" customWidth="1"/>
    <col min="14601" max="14601" width="8.125" style="28" bestFit="1" customWidth="1"/>
    <col min="14602" max="14602" width="9.125" style="28" bestFit="1" customWidth="1"/>
    <col min="14603" max="14603" width="10.125" style="28" customWidth="1"/>
    <col min="14604" max="14604" width="9" style="28" customWidth="1"/>
    <col min="14605" max="14605" width="9.125" style="28" customWidth="1"/>
    <col min="14606" max="14606" width="15.625" style="28" bestFit="1" customWidth="1"/>
    <col min="14607" max="14607" width="10.5" style="28" customWidth="1"/>
    <col min="14608" max="14608" width="11.25" style="28" bestFit="1" customWidth="1"/>
    <col min="14609" max="14609" width="13.625" style="28" customWidth="1"/>
    <col min="14610" max="14610" width="13.25" style="28" bestFit="1" customWidth="1"/>
    <col min="14611" max="14611" width="10.5" style="28" bestFit="1" customWidth="1"/>
    <col min="14612" max="14612" width="7.75" style="28" customWidth="1"/>
    <col min="14613" max="14848" width="9" style="28"/>
    <col min="14849" max="14849" width="9.875" style="28" customWidth="1"/>
    <col min="14850" max="14850" width="9.625" style="28" customWidth="1"/>
    <col min="14851" max="14851" width="6.75" style="28" customWidth="1"/>
    <col min="14852" max="14852" width="6" style="28" customWidth="1"/>
    <col min="14853" max="14853" width="9.375" style="28" customWidth="1"/>
    <col min="14854" max="14854" width="8" style="28" customWidth="1"/>
    <col min="14855" max="14855" width="7.625" style="28" customWidth="1"/>
    <col min="14856" max="14856" width="9.5" style="28" customWidth="1"/>
    <col min="14857" max="14857" width="8.125" style="28" bestFit="1" customWidth="1"/>
    <col min="14858" max="14858" width="9.125" style="28" bestFit="1" customWidth="1"/>
    <col min="14859" max="14859" width="10.125" style="28" customWidth="1"/>
    <col min="14860" max="14860" width="9" style="28" customWidth="1"/>
    <col min="14861" max="14861" width="9.125" style="28" customWidth="1"/>
    <col min="14862" max="14862" width="15.625" style="28" bestFit="1" customWidth="1"/>
    <col min="14863" max="14863" width="10.5" style="28" customWidth="1"/>
    <col min="14864" max="14864" width="11.25" style="28" bestFit="1" customWidth="1"/>
    <col min="14865" max="14865" width="13.625" style="28" customWidth="1"/>
    <col min="14866" max="14866" width="13.25" style="28" bestFit="1" customWidth="1"/>
    <col min="14867" max="14867" width="10.5" style="28" bestFit="1" customWidth="1"/>
    <col min="14868" max="14868" width="7.75" style="28" customWidth="1"/>
    <col min="14869" max="15104" width="9" style="28"/>
    <col min="15105" max="15105" width="9.875" style="28" customWidth="1"/>
    <col min="15106" max="15106" width="9.625" style="28" customWidth="1"/>
    <col min="15107" max="15107" width="6.75" style="28" customWidth="1"/>
    <col min="15108" max="15108" width="6" style="28" customWidth="1"/>
    <col min="15109" max="15109" width="9.375" style="28" customWidth="1"/>
    <col min="15110" max="15110" width="8" style="28" customWidth="1"/>
    <col min="15111" max="15111" width="7.625" style="28" customWidth="1"/>
    <col min="15112" max="15112" width="9.5" style="28" customWidth="1"/>
    <col min="15113" max="15113" width="8.125" style="28" bestFit="1" customWidth="1"/>
    <col min="15114" max="15114" width="9.125" style="28" bestFit="1" customWidth="1"/>
    <col min="15115" max="15115" width="10.125" style="28" customWidth="1"/>
    <col min="15116" max="15116" width="9" style="28" customWidth="1"/>
    <col min="15117" max="15117" width="9.125" style="28" customWidth="1"/>
    <col min="15118" max="15118" width="15.625" style="28" bestFit="1" customWidth="1"/>
    <col min="15119" max="15119" width="10.5" style="28" customWidth="1"/>
    <col min="15120" max="15120" width="11.25" style="28" bestFit="1" customWidth="1"/>
    <col min="15121" max="15121" width="13.625" style="28" customWidth="1"/>
    <col min="15122" max="15122" width="13.25" style="28" bestFit="1" customWidth="1"/>
    <col min="15123" max="15123" width="10.5" style="28" bestFit="1" customWidth="1"/>
    <col min="15124" max="15124" width="7.75" style="28" customWidth="1"/>
    <col min="15125" max="15360" width="9" style="28"/>
    <col min="15361" max="15361" width="9.875" style="28" customWidth="1"/>
    <col min="15362" max="15362" width="9.625" style="28" customWidth="1"/>
    <col min="15363" max="15363" width="6.75" style="28" customWidth="1"/>
    <col min="15364" max="15364" width="6" style="28" customWidth="1"/>
    <col min="15365" max="15365" width="9.375" style="28" customWidth="1"/>
    <col min="15366" max="15366" width="8" style="28" customWidth="1"/>
    <col min="15367" max="15367" width="7.625" style="28" customWidth="1"/>
    <col min="15368" max="15368" width="9.5" style="28" customWidth="1"/>
    <col min="15369" max="15369" width="8.125" style="28" bestFit="1" customWidth="1"/>
    <col min="15370" max="15370" width="9.125" style="28" bestFit="1" customWidth="1"/>
    <col min="15371" max="15371" width="10.125" style="28" customWidth="1"/>
    <col min="15372" max="15372" width="9" style="28" customWidth="1"/>
    <col min="15373" max="15373" width="9.125" style="28" customWidth="1"/>
    <col min="15374" max="15374" width="15.625" style="28" bestFit="1" customWidth="1"/>
    <col min="15375" max="15375" width="10.5" style="28" customWidth="1"/>
    <col min="15376" max="15376" width="11.25" style="28" bestFit="1" customWidth="1"/>
    <col min="15377" max="15377" width="13.625" style="28" customWidth="1"/>
    <col min="15378" max="15378" width="13.25" style="28" bestFit="1" customWidth="1"/>
    <col min="15379" max="15379" width="10.5" style="28" bestFit="1" customWidth="1"/>
    <col min="15380" max="15380" width="7.75" style="28" customWidth="1"/>
    <col min="15381" max="15616" width="9" style="28"/>
    <col min="15617" max="15617" width="9.875" style="28" customWidth="1"/>
    <col min="15618" max="15618" width="9.625" style="28" customWidth="1"/>
    <col min="15619" max="15619" width="6.75" style="28" customWidth="1"/>
    <col min="15620" max="15620" width="6" style="28" customWidth="1"/>
    <col min="15621" max="15621" width="9.375" style="28" customWidth="1"/>
    <col min="15622" max="15622" width="8" style="28" customWidth="1"/>
    <col min="15623" max="15623" width="7.625" style="28" customWidth="1"/>
    <col min="15624" max="15624" width="9.5" style="28" customWidth="1"/>
    <col min="15625" max="15625" width="8.125" style="28" bestFit="1" customWidth="1"/>
    <col min="15626" max="15626" width="9.125" style="28" bestFit="1" customWidth="1"/>
    <col min="15627" max="15627" width="10.125" style="28" customWidth="1"/>
    <col min="15628" max="15628" width="9" style="28" customWidth="1"/>
    <col min="15629" max="15629" width="9.125" style="28" customWidth="1"/>
    <col min="15630" max="15630" width="15.625" style="28" bestFit="1" customWidth="1"/>
    <col min="15631" max="15631" width="10.5" style="28" customWidth="1"/>
    <col min="15632" max="15632" width="11.25" style="28" bestFit="1" customWidth="1"/>
    <col min="15633" max="15633" width="13.625" style="28" customWidth="1"/>
    <col min="15634" max="15634" width="13.25" style="28" bestFit="1" customWidth="1"/>
    <col min="15635" max="15635" width="10.5" style="28" bestFit="1" customWidth="1"/>
    <col min="15636" max="15636" width="7.75" style="28" customWidth="1"/>
    <col min="15637" max="15872" width="9" style="28"/>
    <col min="15873" max="15873" width="9.875" style="28" customWidth="1"/>
    <col min="15874" max="15874" width="9.625" style="28" customWidth="1"/>
    <col min="15875" max="15875" width="6.75" style="28" customWidth="1"/>
    <col min="15876" max="15876" width="6" style="28" customWidth="1"/>
    <col min="15877" max="15877" width="9.375" style="28" customWidth="1"/>
    <col min="15878" max="15878" width="8" style="28" customWidth="1"/>
    <col min="15879" max="15879" width="7.625" style="28" customWidth="1"/>
    <col min="15880" max="15880" width="9.5" style="28" customWidth="1"/>
    <col min="15881" max="15881" width="8.125" style="28" bestFit="1" customWidth="1"/>
    <col min="15882" max="15882" width="9.125" style="28" bestFit="1" customWidth="1"/>
    <col min="15883" max="15883" width="10.125" style="28" customWidth="1"/>
    <col min="15884" max="15884" width="9" style="28" customWidth="1"/>
    <col min="15885" max="15885" width="9.125" style="28" customWidth="1"/>
    <col min="15886" max="15886" width="15.625" style="28" bestFit="1" customWidth="1"/>
    <col min="15887" max="15887" width="10.5" style="28" customWidth="1"/>
    <col min="15888" max="15888" width="11.25" style="28" bestFit="1" customWidth="1"/>
    <col min="15889" max="15889" width="13.625" style="28" customWidth="1"/>
    <col min="15890" max="15890" width="13.25" style="28" bestFit="1" customWidth="1"/>
    <col min="15891" max="15891" width="10.5" style="28" bestFit="1" customWidth="1"/>
    <col min="15892" max="15892" width="7.75" style="28" customWidth="1"/>
    <col min="15893" max="16128" width="9" style="28"/>
    <col min="16129" max="16129" width="9.875" style="28" customWidth="1"/>
    <col min="16130" max="16130" width="9.625" style="28" customWidth="1"/>
    <col min="16131" max="16131" width="6.75" style="28" customWidth="1"/>
    <col min="16132" max="16132" width="6" style="28" customWidth="1"/>
    <col min="16133" max="16133" width="9.375" style="28" customWidth="1"/>
    <col min="16134" max="16134" width="8" style="28" customWidth="1"/>
    <col min="16135" max="16135" width="7.625" style="28" customWidth="1"/>
    <col min="16136" max="16136" width="9.5" style="28" customWidth="1"/>
    <col min="16137" max="16137" width="8.125" style="28" bestFit="1" customWidth="1"/>
    <col min="16138" max="16138" width="9.125" style="28" bestFit="1" customWidth="1"/>
    <col min="16139" max="16139" width="10.125" style="28" customWidth="1"/>
    <col min="16140" max="16140" width="9" style="28" customWidth="1"/>
    <col min="16141" max="16141" width="9.125" style="28" customWidth="1"/>
    <col min="16142" max="16142" width="15.625" style="28" bestFit="1" customWidth="1"/>
    <col min="16143" max="16143" width="10.5" style="28" customWidth="1"/>
    <col min="16144" max="16144" width="11.25" style="28" bestFit="1" customWidth="1"/>
    <col min="16145" max="16145" width="13.625" style="28" customWidth="1"/>
    <col min="16146" max="16146" width="13.25" style="28" bestFit="1" customWidth="1"/>
    <col min="16147" max="16147" width="10.5" style="28" bestFit="1" customWidth="1"/>
    <col min="16148" max="16148" width="7.75" style="28" customWidth="1"/>
    <col min="16149" max="16384" width="9" style="28"/>
  </cols>
  <sheetData>
    <row r="1" spans="1:18">
      <c r="A1" s="26" t="s">
        <v>117</v>
      </c>
      <c r="B1" s="27" t="s">
        <v>118</v>
      </c>
      <c r="C1" s="27" t="s">
        <v>119</v>
      </c>
      <c r="D1" s="27" t="s">
        <v>120</v>
      </c>
      <c r="E1" s="27" t="s">
        <v>121</v>
      </c>
      <c r="F1" s="27" t="s">
        <v>122</v>
      </c>
      <c r="G1" s="27" t="s">
        <v>123</v>
      </c>
      <c r="H1" s="27" t="s">
        <v>124</v>
      </c>
      <c r="I1" s="27" t="s">
        <v>125</v>
      </c>
      <c r="J1" s="27" t="s">
        <v>126</v>
      </c>
      <c r="K1" s="27" t="s">
        <v>127</v>
      </c>
      <c r="L1" s="27" t="s">
        <v>128</v>
      </c>
      <c r="M1" s="27" t="s">
        <v>129</v>
      </c>
      <c r="N1" s="26"/>
      <c r="O1" s="26"/>
      <c r="P1" s="26"/>
      <c r="Q1" s="26"/>
      <c r="R1" s="57">
        <f>K8+K19+K30</f>
        <v>145156.51</v>
      </c>
    </row>
    <row r="2" spans="1:18" s="29" customFormat="1" ht="15.75" customHeight="1">
      <c r="A2" s="29">
        <v>7</v>
      </c>
      <c r="B2" s="30">
        <v>10735.01</v>
      </c>
      <c r="C2" s="31">
        <v>184.66</v>
      </c>
      <c r="D2" s="32">
        <f>C2/B2</f>
        <v>1.7201660734363543E-2</v>
      </c>
      <c r="E2" s="30">
        <v>3004.11</v>
      </c>
      <c r="F2" s="31">
        <v>37.69</v>
      </c>
      <c r="G2" s="32">
        <f>F2/E2</f>
        <v>1.2546145114526432E-2</v>
      </c>
      <c r="H2" s="33"/>
      <c r="I2" s="34"/>
      <c r="J2" s="32"/>
      <c r="K2" s="35">
        <f t="shared" ref="K2:L5" si="0">B2+E2+H2</f>
        <v>13739.12</v>
      </c>
      <c r="L2" s="35">
        <f t="shared" si="0"/>
        <v>222.35</v>
      </c>
      <c r="M2" s="32"/>
      <c r="N2" s="36" t="s">
        <v>130</v>
      </c>
      <c r="O2" s="37">
        <v>3065.57</v>
      </c>
    </row>
    <row r="3" spans="1:18" s="29" customFormat="1">
      <c r="A3" s="29">
        <v>8</v>
      </c>
      <c r="B3" s="30">
        <v>10041.41</v>
      </c>
      <c r="C3" s="31">
        <v>123.89</v>
      </c>
      <c r="D3" s="32">
        <f>C3/B3</f>
        <v>1.233790871999052E-2</v>
      </c>
      <c r="E3" s="30">
        <v>2588.86</v>
      </c>
      <c r="F3" s="31">
        <v>48.98</v>
      </c>
      <c r="G3" s="32">
        <f>F3/E3</f>
        <v>1.891952442387769E-2</v>
      </c>
      <c r="H3" s="33"/>
      <c r="I3" s="34"/>
      <c r="J3" s="34"/>
      <c r="K3" s="35">
        <f t="shared" si="0"/>
        <v>12630.27</v>
      </c>
      <c r="L3" s="35">
        <f t="shared" si="0"/>
        <v>172.87</v>
      </c>
      <c r="M3" s="32"/>
      <c r="N3" s="36" t="s">
        <v>131</v>
      </c>
      <c r="O3" s="38">
        <v>9.2499999999999999E-2</v>
      </c>
      <c r="P3" s="38"/>
      <c r="Q3" s="31"/>
    </row>
    <row r="4" spans="1:18" s="29" customFormat="1">
      <c r="A4" s="29">
        <v>9</v>
      </c>
      <c r="B4" s="30">
        <v>10358.030000000001</v>
      </c>
      <c r="C4" s="31">
        <v>126.27</v>
      </c>
      <c r="D4" s="32">
        <f>C4/B4</f>
        <v>1.2190542023917674E-2</v>
      </c>
      <c r="E4" s="30">
        <v>1841.88</v>
      </c>
      <c r="F4" s="31">
        <v>33.96</v>
      </c>
      <c r="G4" s="32">
        <f>F4/E4</f>
        <v>1.8437683236692943E-2</v>
      </c>
      <c r="H4" s="33"/>
      <c r="I4" s="34"/>
      <c r="J4" s="34"/>
      <c r="K4" s="35">
        <f t="shared" si="0"/>
        <v>12199.91</v>
      </c>
      <c r="L4" s="35">
        <f t="shared" si="0"/>
        <v>160.22999999999999</v>
      </c>
      <c r="M4" s="32"/>
      <c r="N4" s="36" t="s">
        <v>132</v>
      </c>
      <c r="O4" s="35">
        <f>O2/(1+O3)*O3</f>
        <v>259.55627002288333</v>
      </c>
      <c r="P4" s="31"/>
      <c r="Q4" s="31"/>
    </row>
    <row r="5" spans="1:18" s="29" customFormat="1">
      <c r="A5" s="39" t="s">
        <v>133</v>
      </c>
      <c r="B5" s="30">
        <f>SUM(B2:B4)</f>
        <v>31134.449999999997</v>
      </c>
      <c r="C5" s="30">
        <f>SUM(C2:C4)</f>
        <v>434.82</v>
      </c>
      <c r="D5" s="32">
        <f>C5/B5</f>
        <v>1.396588023877088E-2</v>
      </c>
      <c r="E5" s="30">
        <f>SUM(E2:E4)</f>
        <v>7434.85</v>
      </c>
      <c r="F5" s="30">
        <f>SUM(F2:F4)</f>
        <v>120.63</v>
      </c>
      <c r="G5" s="32">
        <f>F5/E5</f>
        <v>1.6224940651122753E-2</v>
      </c>
      <c r="H5" s="33">
        <v>7123.21</v>
      </c>
      <c r="I5" s="40">
        <f>O5-F5</f>
        <v>138.5</v>
      </c>
      <c r="J5" s="32">
        <f>I5/H5</f>
        <v>1.9443481239497361E-2</v>
      </c>
      <c r="K5" s="35">
        <f t="shared" si="0"/>
        <v>45692.509999999995</v>
      </c>
      <c r="L5" s="35">
        <f t="shared" si="0"/>
        <v>693.95</v>
      </c>
      <c r="M5" s="32">
        <f>L5/K5</f>
        <v>1.5187390668623809E-2</v>
      </c>
      <c r="N5" s="36" t="s">
        <v>134</v>
      </c>
      <c r="O5" s="41">
        <v>259.13</v>
      </c>
      <c r="P5" s="31"/>
      <c r="Q5" s="31"/>
    </row>
    <row r="6" spans="1:18">
      <c r="A6" s="42" t="s">
        <v>135</v>
      </c>
      <c r="B6" s="30"/>
      <c r="C6" s="26"/>
      <c r="D6" s="26"/>
      <c r="E6" s="30"/>
      <c r="F6" s="26"/>
      <c r="G6" s="26"/>
      <c r="H6" s="34"/>
      <c r="I6" s="34"/>
      <c r="J6" s="34"/>
      <c r="K6" s="35"/>
      <c r="L6" s="26">
        <f>(B6+E6+H6)*O3</f>
        <v>0</v>
      </c>
      <c r="M6" s="43"/>
      <c r="N6" s="36" t="s">
        <v>136</v>
      </c>
      <c r="O6" s="32">
        <f>O2/(K5-B5)</f>
        <v>0.21057544755276464</v>
      </c>
      <c r="P6" s="43"/>
      <c r="Q6" s="26"/>
    </row>
    <row r="7" spans="1:18">
      <c r="A7" s="42"/>
      <c r="B7" s="30"/>
      <c r="C7" s="26"/>
      <c r="D7" s="26"/>
      <c r="E7" s="30"/>
      <c r="F7" s="26"/>
      <c r="G7" s="26"/>
      <c r="H7" s="34"/>
      <c r="I7" s="34"/>
      <c r="J7" s="27" t="s">
        <v>137</v>
      </c>
      <c r="K7" s="35">
        <f>K5</f>
        <v>45692.509999999995</v>
      </c>
      <c r="L7" s="35">
        <f>L5+L6</f>
        <v>693.95</v>
      </c>
      <c r="M7" s="43">
        <f>L7/K7</f>
        <v>1.5187390668623809E-2</v>
      </c>
      <c r="N7" s="27" t="s">
        <v>138</v>
      </c>
      <c r="O7" s="43">
        <f>(L8/O3*(1+O3))/K8</f>
        <v>0.16283238259991123</v>
      </c>
      <c r="P7" s="43"/>
      <c r="Q7" s="26"/>
    </row>
    <row r="8" spans="1:18">
      <c r="A8" s="27"/>
      <c r="C8" s="26"/>
      <c r="D8" s="43"/>
      <c r="F8" s="26"/>
      <c r="G8" s="43"/>
      <c r="J8" s="27" t="s">
        <v>139</v>
      </c>
      <c r="K8" s="44">
        <v>45692.51</v>
      </c>
      <c r="L8" s="44">
        <v>629.95000000000005</v>
      </c>
      <c r="M8" s="43">
        <f>L8/K8</f>
        <v>1.3786723469557702E-2</v>
      </c>
      <c r="N8" s="27" t="s">
        <v>140</v>
      </c>
      <c r="O8" s="45">
        <f>K8-L8</f>
        <v>45062.560000000005</v>
      </c>
      <c r="P8" s="26"/>
      <c r="Q8" s="26"/>
    </row>
    <row r="9" spans="1:18">
      <c r="A9" s="27"/>
      <c r="C9" s="26"/>
      <c r="D9" s="43"/>
      <c r="F9" s="26"/>
      <c r="G9" s="43"/>
      <c r="M9" s="43"/>
      <c r="N9" s="27" t="s">
        <v>141</v>
      </c>
      <c r="O9" s="45">
        <f>L8/O3</f>
        <v>6810.2702702702709</v>
      </c>
      <c r="P9" s="43">
        <f>O9/O8</f>
        <v>0.15112923611686221</v>
      </c>
      <c r="Q9" s="26"/>
    </row>
    <row r="10" spans="1:18">
      <c r="A10" s="27"/>
      <c r="C10" s="26"/>
      <c r="D10" s="43"/>
      <c r="F10" s="26"/>
      <c r="G10" s="43"/>
      <c r="M10" s="43"/>
      <c r="N10" s="27" t="s">
        <v>142</v>
      </c>
      <c r="O10" s="45">
        <f>O8-O9</f>
        <v>38252.289729729731</v>
      </c>
      <c r="P10" s="43">
        <f>O10/O8</f>
        <v>0.84887076388313776</v>
      </c>
      <c r="Q10" s="26"/>
    </row>
    <row r="11" spans="1:18" s="46" customFormat="1" ht="10.5" customHeight="1"/>
    <row r="12" spans="1:18">
      <c r="A12" s="26" t="s">
        <v>117</v>
      </c>
      <c r="B12" s="27" t="s">
        <v>118</v>
      </c>
      <c r="C12" s="27" t="s">
        <v>119</v>
      </c>
      <c r="D12" s="27" t="s">
        <v>120</v>
      </c>
      <c r="E12" s="27" t="s">
        <v>121</v>
      </c>
      <c r="F12" s="27" t="s">
        <v>122</v>
      </c>
      <c r="G12" s="27" t="s">
        <v>123</v>
      </c>
      <c r="H12" s="27" t="s">
        <v>124</v>
      </c>
      <c r="I12" s="27" t="s">
        <v>125</v>
      </c>
      <c r="J12" s="27" t="s">
        <v>126</v>
      </c>
      <c r="K12" s="27" t="s">
        <v>127</v>
      </c>
      <c r="L12" s="27" t="s">
        <v>128</v>
      </c>
      <c r="M12" s="27" t="s">
        <v>129</v>
      </c>
      <c r="N12" s="26"/>
      <c r="O12" s="26"/>
      <c r="P12" s="26"/>
      <c r="Q12" s="26"/>
    </row>
    <row r="13" spans="1:18" s="29" customFormat="1" ht="15.75" customHeight="1">
      <c r="A13" s="29">
        <v>4</v>
      </c>
      <c r="B13" s="30">
        <v>9738.64</v>
      </c>
      <c r="C13" s="31">
        <v>115.8</v>
      </c>
      <c r="D13" s="32">
        <f>C13/B13</f>
        <v>1.189077735700262E-2</v>
      </c>
      <c r="E13" s="30">
        <v>2047.34</v>
      </c>
      <c r="F13" s="31">
        <v>37.93</v>
      </c>
      <c r="G13" s="32">
        <f>F13/E13</f>
        <v>1.8526478259595379E-2</v>
      </c>
      <c r="H13" s="33"/>
      <c r="I13" s="34"/>
      <c r="J13" s="32"/>
      <c r="K13" s="35">
        <f t="shared" ref="K13:L16" si="1">B13+E13+H13</f>
        <v>11785.98</v>
      </c>
      <c r="L13" s="35">
        <f t="shared" si="1"/>
        <v>153.72999999999999</v>
      </c>
      <c r="M13" s="32"/>
      <c r="N13" s="36" t="s">
        <v>130</v>
      </c>
      <c r="O13" s="37">
        <v>2403.79</v>
      </c>
    </row>
    <row r="14" spans="1:18" s="29" customFormat="1">
      <c r="A14" s="29">
        <v>5</v>
      </c>
      <c r="B14" s="30">
        <v>9334.5</v>
      </c>
      <c r="C14" s="31">
        <v>153.97</v>
      </c>
      <c r="D14" s="32">
        <f>C14/B14</f>
        <v>1.6494723873801489E-2</v>
      </c>
      <c r="E14" s="30">
        <v>1583.96</v>
      </c>
      <c r="F14" s="31">
        <v>16.18</v>
      </c>
      <c r="G14" s="32">
        <f>F14/E14</f>
        <v>1.0214904416778201E-2</v>
      </c>
      <c r="H14" s="33"/>
      <c r="I14" s="34"/>
      <c r="J14" s="34"/>
      <c r="K14" s="35">
        <f t="shared" si="1"/>
        <v>10918.46</v>
      </c>
      <c r="L14" s="35">
        <f t="shared" si="1"/>
        <v>170.15</v>
      </c>
      <c r="M14" s="32"/>
      <c r="N14" s="36" t="s">
        <v>131</v>
      </c>
      <c r="O14" s="38">
        <v>8.7499999999999994E-2</v>
      </c>
      <c r="P14" s="38">
        <v>9.2499999999999999E-2</v>
      </c>
      <c r="Q14" s="31"/>
    </row>
    <row r="15" spans="1:18" s="29" customFormat="1">
      <c r="A15" s="29">
        <v>6</v>
      </c>
      <c r="B15" s="30">
        <v>10361.23</v>
      </c>
      <c r="C15" s="31">
        <v>157.72</v>
      </c>
      <c r="D15" s="32">
        <f>C15/B15</f>
        <v>1.5222130963215758E-2</v>
      </c>
      <c r="E15" s="30">
        <v>2708.12</v>
      </c>
      <c r="F15" s="31">
        <v>43.49</v>
      </c>
      <c r="G15" s="32">
        <f>F15/E15</f>
        <v>1.6059111117675731E-2</v>
      </c>
      <c r="H15" s="33"/>
      <c r="I15" s="34"/>
      <c r="J15" s="34"/>
      <c r="K15" s="35">
        <f t="shared" si="1"/>
        <v>13069.349999999999</v>
      </c>
      <c r="L15" s="35">
        <f t="shared" si="1"/>
        <v>201.21</v>
      </c>
      <c r="M15" s="32"/>
      <c r="N15" s="36" t="s">
        <v>132</v>
      </c>
      <c r="O15" s="35">
        <f>O13/(1+O14)*O14</f>
        <v>193.40839080459767</v>
      </c>
      <c r="P15" s="31"/>
      <c r="Q15" s="31"/>
    </row>
    <row r="16" spans="1:18" s="29" customFormat="1">
      <c r="A16" s="39" t="s">
        <v>143</v>
      </c>
      <c r="B16" s="30">
        <f>SUM(B13:B15)</f>
        <v>29434.37</v>
      </c>
      <c r="C16" s="30">
        <f>SUM(C13:C15)</f>
        <v>427.49</v>
      </c>
      <c r="D16" s="32">
        <f>C16/B16</f>
        <v>1.4523497530268187E-2</v>
      </c>
      <c r="E16" s="30">
        <f>SUM(E13:E15)</f>
        <v>6339.42</v>
      </c>
      <c r="F16" s="30">
        <f>SUM(F13:F15)</f>
        <v>97.6</v>
      </c>
      <c r="G16" s="32">
        <f>F16/E16</f>
        <v>1.5395730208757267E-2</v>
      </c>
      <c r="H16" s="33">
        <v>8107</v>
      </c>
      <c r="I16" s="40">
        <f>O16-F16</f>
        <v>95.81</v>
      </c>
      <c r="J16" s="32">
        <f>I16/H16</f>
        <v>1.1818181818181818E-2</v>
      </c>
      <c r="K16" s="35">
        <f t="shared" si="1"/>
        <v>43880.79</v>
      </c>
      <c r="L16" s="35">
        <f t="shared" si="1"/>
        <v>620.90000000000009</v>
      </c>
      <c r="M16" s="32">
        <f>L16/K16</f>
        <v>1.4149699674960275E-2</v>
      </c>
      <c r="N16" s="36" t="s">
        <v>134</v>
      </c>
      <c r="O16" s="41">
        <v>193.41</v>
      </c>
      <c r="P16" s="31"/>
      <c r="Q16" s="31"/>
    </row>
    <row r="17" spans="1:17">
      <c r="A17" s="42" t="s">
        <v>135</v>
      </c>
      <c r="B17" s="30"/>
      <c r="C17" s="26"/>
      <c r="D17" s="26"/>
      <c r="E17" s="30"/>
      <c r="F17" s="26"/>
      <c r="G17" s="26"/>
      <c r="H17" s="34"/>
      <c r="I17" s="34"/>
      <c r="J17" s="34"/>
      <c r="K17" s="35"/>
      <c r="L17" s="26">
        <f>(B17+E17+H17)*O14</f>
        <v>0</v>
      </c>
      <c r="M17" s="43"/>
      <c r="N17" s="36" t="s">
        <v>136</v>
      </c>
      <c r="O17" s="32">
        <f>O13/(K16-B16)</f>
        <v>0.16639347326188769</v>
      </c>
      <c r="P17" s="43"/>
      <c r="Q17" s="26"/>
    </row>
    <row r="18" spans="1:17">
      <c r="A18" s="42"/>
      <c r="B18" s="30"/>
      <c r="C18" s="26"/>
      <c r="D18" s="26"/>
      <c r="E18" s="30"/>
      <c r="F18" s="26"/>
      <c r="G18" s="26"/>
      <c r="H18" s="34"/>
      <c r="I18" s="34"/>
      <c r="J18" s="27" t="s">
        <v>137</v>
      </c>
      <c r="K18" s="35">
        <f>K16</f>
        <v>43880.79</v>
      </c>
      <c r="L18" s="35">
        <f>L16+L17</f>
        <v>620.90000000000009</v>
      </c>
      <c r="M18" s="43">
        <f>L18/K18</f>
        <v>1.4149699674960275E-2</v>
      </c>
      <c r="N18" s="27" t="s">
        <v>138</v>
      </c>
      <c r="O18" s="43">
        <f>(L19/O14*(1+O14))/K19</f>
        <v>0.15886079404808212</v>
      </c>
      <c r="P18" s="43"/>
      <c r="Q18" s="26"/>
    </row>
    <row r="19" spans="1:17">
      <c r="A19" s="27"/>
      <c r="C19" s="26"/>
      <c r="D19" s="43"/>
      <c r="F19" s="26"/>
      <c r="G19" s="43"/>
      <c r="J19" s="27" t="s">
        <v>139</v>
      </c>
      <c r="K19" s="44">
        <v>43880.79</v>
      </c>
      <c r="L19" s="44">
        <v>560.88</v>
      </c>
      <c r="M19" s="43">
        <f>L19/K19</f>
        <v>1.278190296938592E-2</v>
      </c>
      <c r="N19" s="27" t="s">
        <v>140</v>
      </c>
      <c r="O19" s="45">
        <f>K19-L19</f>
        <v>43319.91</v>
      </c>
      <c r="P19" s="26"/>
      <c r="Q19" s="26"/>
    </row>
    <row r="20" spans="1:17">
      <c r="A20" s="27"/>
      <c r="C20" s="26"/>
      <c r="D20" s="43"/>
      <c r="F20" s="26"/>
      <c r="G20" s="43"/>
      <c r="M20" s="43"/>
      <c r="N20" s="27" t="s">
        <v>141</v>
      </c>
      <c r="O20" s="45">
        <f>L19/O14</f>
        <v>6410.0571428571429</v>
      </c>
      <c r="P20" s="43">
        <f>O20/O19</f>
        <v>0.14797023222941005</v>
      </c>
      <c r="Q20" s="26"/>
    </row>
    <row r="21" spans="1:17">
      <c r="A21" s="27"/>
      <c r="C21" s="26"/>
      <c r="D21" s="43"/>
      <c r="F21" s="26"/>
      <c r="G21" s="43"/>
      <c r="M21" s="43"/>
      <c r="N21" s="27" t="s">
        <v>142</v>
      </c>
      <c r="O21" s="45">
        <f>O19-O20</f>
        <v>36909.852857142861</v>
      </c>
      <c r="P21" s="43">
        <f>O21/O19</f>
        <v>0.85202976777059003</v>
      </c>
      <c r="Q21" s="26"/>
    </row>
    <row r="22" spans="1:17" s="46" customFormat="1" ht="10.5" customHeight="1"/>
    <row r="23" spans="1:17">
      <c r="A23" s="26" t="s">
        <v>117</v>
      </c>
      <c r="B23" s="27" t="s">
        <v>118</v>
      </c>
      <c r="C23" s="27" t="s">
        <v>119</v>
      </c>
      <c r="D23" s="27" t="s">
        <v>120</v>
      </c>
      <c r="E23" s="27" t="s">
        <v>121</v>
      </c>
      <c r="F23" s="27" t="s">
        <v>122</v>
      </c>
      <c r="G23" s="27" t="s">
        <v>123</v>
      </c>
      <c r="H23" s="27" t="s">
        <v>124</v>
      </c>
      <c r="I23" s="27" t="s">
        <v>125</v>
      </c>
      <c r="J23" s="27" t="s">
        <v>126</v>
      </c>
      <c r="K23" s="27" t="s">
        <v>127</v>
      </c>
      <c r="L23" s="27" t="s">
        <v>128</v>
      </c>
      <c r="M23" s="27" t="s">
        <v>129</v>
      </c>
      <c r="N23" s="26"/>
      <c r="O23" s="26"/>
      <c r="P23" s="26"/>
      <c r="Q23" s="26"/>
    </row>
    <row r="24" spans="1:17" s="29" customFormat="1" ht="15.75" customHeight="1">
      <c r="A24" s="29">
        <v>1</v>
      </c>
      <c r="B24" s="30">
        <v>15588.99</v>
      </c>
      <c r="C24" s="31">
        <v>197.19</v>
      </c>
      <c r="D24" s="32">
        <f>C24/B24</f>
        <v>1.2649312110662718E-2</v>
      </c>
      <c r="E24" s="30">
        <v>2592.89</v>
      </c>
      <c r="F24" s="31">
        <v>32.94</v>
      </c>
      <c r="G24" s="32">
        <f>F24/E24</f>
        <v>1.2703971244441531E-2</v>
      </c>
      <c r="H24" s="33"/>
      <c r="I24" s="34"/>
      <c r="J24" s="32"/>
      <c r="K24" s="35">
        <f t="shared" ref="K24:L27" si="2">B24+E24+H24</f>
        <v>18181.88</v>
      </c>
      <c r="L24" s="35">
        <f t="shared" si="2"/>
        <v>230.13</v>
      </c>
      <c r="M24" s="32"/>
      <c r="N24" s="36" t="s">
        <v>130</v>
      </c>
      <c r="O24" s="37">
        <v>2999.87</v>
      </c>
    </row>
    <row r="25" spans="1:17" s="29" customFormat="1">
      <c r="A25" s="29">
        <v>2</v>
      </c>
      <c r="B25" s="30">
        <v>12115.15</v>
      </c>
      <c r="C25" s="31">
        <v>132.49</v>
      </c>
      <c r="D25" s="32">
        <f>C25/B25</f>
        <v>1.0935894314143862E-2</v>
      </c>
      <c r="E25" s="30">
        <v>2761.63</v>
      </c>
      <c r="F25" s="31">
        <v>20.309999999999999</v>
      </c>
      <c r="G25" s="32">
        <f>F25/E25</f>
        <v>7.3543523209119244E-3</v>
      </c>
      <c r="H25" s="33"/>
      <c r="I25" s="34"/>
      <c r="J25" s="34"/>
      <c r="K25" s="35">
        <f t="shared" si="2"/>
        <v>14876.779999999999</v>
      </c>
      <c r="L25" s="35">
        <f t="shared" si="2"/>
        <v>152.80000000000001</v>
      </c>
      <c r="M25" s="32"/>
      <c r="N25" s="36" t="s">
        <v>131</v>
      </c>
      <c r="O25" s="38">
        <v>8.7499999999999994E-2</v>
      </c>
      <c r="P25" s="31"/>
      <c r="Q25" s="31"/>
    </row>
    <row r="26" spans="1:17" s="29" customFormat="1">
      <c r="A26" s="29">
        <v>3</v>
      </c>
      <c r="B26" s="30">
        <v>8169.42</v>
      </c>
      <c r="C26" s="31">
        <v>101.01</v>
      </c>
      <c r="D26" s="32">
        <f>C26/B26</f>
        <v>1.2364402858464862E-2</v>
      </c>
      <c r="E26" s="30">
        <v>3136.17</v>
      </c>
      <c r="F26" s="31">
        <v>36.01</v>
      </c>
      <c r="G26" s="32">
        <f>F26/E26</f>
        <v>1.1482158173823484E-2</v>
      </c>
      <c r="H26" s="33"/>
      <c r="I26" s="34"/>
      <c r="J26" s="34"/>
      <c r="K26" s="35">
        <f t="shared" si="2"/>
        <v>11305.59</v>
      </c>
      <c r="L26" s="35">
        <f t="shared" si="2"/>
        <v>137.02000000000001</v>
      </c>
      <c r="M26" s="32"/>
      <c r="N26" s="36" t="s">
        <v>132</v>
      </c>
      <c r="O26" s="35">
        <f>O24/(1+O25)*O25</f>
        <v>241.36885057471264</v>
      </c>
      <c r="P26" s="31"/>
      <c r="Q26" s="31"/>
    </row>
    <row r="27" spans="1:17" s="29" customFormat="1">
      <c r="A27" s="39" t="s">
        <v>144</v>
      </c>
      <c r="B27" s="30">
        <f>SUM(B24:B26)</f>
        <v>35873.56</v>
      </c>
      <c r="C27" s="30">
        <f>SUM(C24:C26)</f>
        <v>430.69</v>
      </c>
      <c r="D27" s="32">
        <f>C27/B27</f>
        <v>1.2005778071649428E-2</v>
      </c>
      <c r="E27" s="30">
        <f>SUM(E24:E26)</f>
        <v>8490.69</v>
      </c>
      <c r="F27" s="30">
        <f>SUM(F24:F26)</f>
        <v>89.259999999999991</v>
      </c>
      <c r="G27" s="32">
        <f>F27/E27</f>
        <v>1.051269095915644E-2</v>
      </c>
      <c r="H27" s="33">
        <v>11218.96</v>
      </c>
      <c r="I27" s="40">
        <f>O27-F27</f>
        <v>152.21</v>
      </c>
      <c r="J27" s="32">
        <f>I27/H27</f>
        <v>1.3567211221004445E-2</v>
      </c>
      <c r="K27" s="35">
        <f t="shared" si="2"/>
        <v>55583.21</v>
      </c>
      <c r="L27" s="35">
        <f t="shared" si="2"/>
        <v>672.16000000000008</v>
      </c>
      <c r="M27" s="32">
        <f>L27/K27</f>
        <v>1.2092860415942154E-2</v>
      </c>
      <c r="N27" s="36" t="s">
        <v>134</v>
      </c>
      <c r="O27" s="41">
        <v>241.47</v>
      </c>
      <c r="P27" s="31"/>
      <c r="Q27" s="31"/>
    </row>
    <row r="28" spans="1:17">
      <c r="A28" s="42" t="s">
        <v>135</v>
      </c>
      <c r="B28" s="30"/>
      <c r="C28" s="26"/>
      <c r="D28" s="26"/>
      <c r="E28" s="30"/>
      <c r="F28" s="26"/>
      <c r="G28" s="26"/>
      <c r="H28" s="34"/>
      <c r="I28" s="34"/>
      <c r="J28" s="34"/>
      <c r="K28" s="35"/>
      <c r="L28" s="26">
        <f>(B28+E28+H28)*O25</f>
        <v>0</v>
      </c>
      <c r="M28" s="43"/>
      <c r="N28" s="36" t="s">
        <v>136</v>
      </c>
      <c r="O28" s="32">
        <f>O24/(K27-B27)</f>
        <v>0.15220310862952918</v>
      </c>
      <c r="P28" s="43"/>
      <c r="Q28" s="26"/>
    </row>
    <row r="29" spans="1:17">
      <c r="A29" s="42"/>
      <c r="B29" s="30"/>
      <c r="C29" s="26"/>
      <c r="D29" s="26"/>
      <c r="E29" s="30"/>
      <c r="F29" s="26"/>
      <c r="G29" s="26"/>
      <c r="H29" s="34"/>
      <c r="I29" s="34"/>
      <c r="J29" s="27" t="s">
        <v>137</v>
      </c>
      <c r="K29" s="35">
        <f>K27</f>
        <v>55583.21</v>
      </c>
      <c r="L29" s="35">
        <f>L27+L28</f>
        <v>672.16000000000008</v>
      </c>
      <c r="M29" s="43">
        <f>L29/K29</f>
        <v>1.2092860415942154E-2</v>
      </c>
      <c r="N29" s="27" t="s">
        <v>138</v>
      </c>
      <c r="O29" s="43">
        <f>(L30/O25*(1+O25))/K30</f>
        <v>0.150296979455281</v>
      </c>
      <c r="P29" s="43"/>
      <c r="Q29" s="26"/>
    </row>
    <row r="30" spans="1:17">
      <c r="A30" s="27"/>
      <c r="C30" s="26"/>
      <c r="D30" s="43"/>
      <c r="F30" s="26"/>
      <c r="G30" s="43"/>
      <c r="J30" s="27" t="s">
        <v>139</v>
      </c>
      <c r="K30" s="44">
        <v>55583.21</v>
      </c>
      <c r="L30" s="44">
        <v>672.16</v>
      </c>
      <c r="M30" s="43">
        <f>L30/K30</f>
        <v>1.2092860415942153E-2</v>
      </c>
      <c r="N30" s="27" t="s">
        <v>140</v>
      </c>
      <c r="O30" s="45">
        <f>K30-L30</f>
        <v>54911.049999999996</v>
      </c>
      <c r="P30" s="26"/>
      <c r="Q30" s="26"/>
    </row>
    <row r="31" spans="1:17">
      <c r="A31" s="27"/>
      <c r="C31" s="26"/>
      <c r="D31" s="43"/>
      <c r="F31" s="26"/>
      <c r="G31" s="43"/>
      <c r="M31" s="43"/>
      <c r="N31" s="27" t="s">
        <v>141</v>
      </c>
      <c r="O31" s="45">
        <f>L30/O25</f>
        <v>7681.8285714285712</v>
      </c>
      <c r="P31" s="43">
        <f>O31/O30</f>
        <v>0.13989586014888755</v>
      </c>
      <c r="Q31" s="26"/>
    </row>
    <row r="32" spans="1:17">
      <c r="A32" s="27"/>
      <c r="C32" s="26"/>
      <c r="D32" s="43"/>
      <c r="F32" s="26"/>
      <c r="G32" s="43"/>
      <c r="M32" s="43"/>
      <c r="N32" s="27" t="s">
        <v>142</v>
      </c>
      <c r="O32" s="45">
        <f>O30-O31</f>
        <v>47229.221428571422</v>
      </c>
      <c r="P32" s="43">
        <f>O32/O30</f>
        <v>0.86010413985111245</v>
      </c>
      <c r="Q32" s="26"/>
    </row>
    <row r="33" spans="1:17" s="46" customFormat="1" ht="10.5" customHeight="1"/>
    <row r="34" spans="1:17">
      <c r="A34" s="26" t="s">
        <v>145</v>
      </c>
      <c r="B34" s="27" t="s">
        <v>118</v>
      </c>
      <c r="C34" s="27" t="s">
        <v>119</v>
      </c>
      <c r="D34" s="27" t="s">
        <v>120</v>
      </c>
      <c r="E34" s="27" t="s">
        <v>121</v>
      </c>
      <c r="F34" s="27" t="s">
        <v>122</v>
      </c>
      <c r="G34" s="27" t="s">
        <v>123</v>
      </c>
      <c r="H34" s="27" t="s">
        <v>124</v>
      </c>
      <c r="I34" s="27" t="s">
        <v>125</v>
      </c>
      <c r="J34" s="27" t="s">
        <v>126</v>
      </c>
      <c r="K34" s="27" t="s">
        <v>127</v>
      </c>
      <c r="L34" s="27" t="s">
        <v>128</v>
      </c>
      <c r="M34" s="27" t="s">
        <v>129</v>
      </c>
      <c r="N34" s="26"/>
      <c r="O34" s="26"/>
      <c r="P34" s="26"/>
      <c r="Q34" s="26"/>
    </row>
    <row r="35" spans="1:17" s="29" customFormat="1" ht="15.75" customHeight="1">
      <c r="A35" s="29">
        <v>10</v>
      </c>
      <c r="B35" s="30">
        <v>7462.05</v>
      </c>
      <c r="C35" s="31">
        <v>86.85</v>
      </c>
      <c r="D35" s="32">
        <f>C35/B35</f>
        <v>1.1638892797555631E-2</v>
      </c>
      <c r="E35" s="30">
        <v>3382.41</v>
      </c>
      <c r="F35" s="31">
        <v>54</v>
      </c>
      <c r="G35" s="32">
        <f>F35/E35</f>
        <v>1.5964948069571695E-2</v>
      </c>
      <c r="H35" s="33"/>
      <c r="I35" s="34"/>
      <c r="J35" s="32"/>
      <c r="K35" s="35">
        <f t="shared" ref="K35:L38" si="3">B35+E35+H35</f>
        <v>10844.46</v>
      </c>
      <c r="L35" s="35">
        <f t="shared" si="3"/>
        <v>140.85</v>
      </c>
      <c r="M35" s="32"/>
      <c r="N35" s="36" t="s">
        <v>130</v>
      </c>
      <c r="O35" s="37">
        <v>3782.22</v>
      </c>
    </row>
    <row r="36" spans="1:17" s="29" customFormat="1">
      <c r="A36" s="29">
        <v>11</v>
      </c>
      <c r="B36" s="30">
        <v>10350.83</v>
      </c>
      <c r="C36" s="31">
        <v>131.85</v>
      </c>
      <c r="D36" s="32">
        <f>C36/B36</f>
        <v>1.2738108924598316E-2</v>
      </c>
      <c r="E36" s="30">
        <v>3145.79</v>
      </c>
      <c r="F36" s="31">
        <v>57.25</v>
      </c>
      <c r="G36" s="32">
        <f>F36/E36</f>
        <v>1.8198926183883857E-2</v>
      </c>
      <c r="H36" s="33"/>
      <c r="I36" s="34"/>
      <c r="J36" s="34"/>
      <c r="K36" s="35">
        <f t="shared" si="3"/>
        <v>13496.619999999999</v>
      </c>
      <c r="L36" s="35">
        <f t="shared" si="3"/>
        <v>189.1</v>
      </c>
      <c r="M36" s="32"/>
      <c r="N36" s="36" t="s">
        <v>131</v>
      </c>
      <c r="O36" s="38">
        <v>0.09</v>
      </c>
      <c r="P36" s="31"/>
      <c r="Q36" s="31"/>
    </row>
    <row r="37" spans="1:17" s="29" customFormat="1">
      <c r="A37" s="29">
        <v>12</v>
      </c>
      <c r="B37" s="30">
        <v>13867.05</v>
      </c>
      <c r="C37" s="31">
        <v>214.83</v>
      </c>
      <c r="D37" s="32">
        <f>C37/B37</f>
        <v>1.5492119809187969E-2</v>
      </c>
      <c r="E37" s="30">
        <v>2737.18</v>
      </c>
      <c r="F37" s="31">
        <v>80.38</v>
      </c>
      <c r="G37" s="32">
        <f>F37/E37</f>
        <v>2.936598981433446E-2</v>
      </c>
      <c r="H37" s="33"/>
      <c r="I37" s="34"/>
      <c r="J37" s="34"/>
      <c r="K37" s="35">
        <f t="shared" si="3"/>
        <v>16604.23</v>
      </c>
      <c r="L37" s="35">
        <f t="shared" si="3"/>
        <v>295.21000000000004</v>
      </c>
      <c r="M37" s="32"/>
      <c r="N37" s="36" t="s">
        <v>132</v>
      </c>
      <c r="O37" s="35">
        <f>O35/(1+O36)*O36</f>
        <v>312.29339449541283</v>
      </c>
      <c r="P37" s="31"/>
      <c r="Q37" s="31"/>
    </row>
    <row r="38" spans="1:17" s="29" customFormat="1">
      <c r="A38" s="39" t="s">
        <v>146</v>
      </c>
      <c r="B38" s="30">
        <f>SUM(B35:B37)</f>
        <v>31679.93</v>
      </c>
      <c r="C38" s="30">
        <f>SUM(C35:C37)</f>
        <v>433.53</v>
      </c>
      <c r="D38" s="32">
        <f>C38/B38</f>
        <v>1.3684689328543338E-2</v>
      </c>
      <c r="E38" s="30">
        <f>SUM(E35:E37)</f>
        <v>9265.3799999999992</v>
      </c>
      <c r="F38" s="30">
        <f>SUM(F35:F37)</f>
        <v>191.63</v>
      </c>
      <c r="G38" s="32">
        <f>F38/E38</f>
        <v>2.0682368127373084E-2</v>
      </c>
      <c r="H38" s="33">
        <v>10302.120000000001</v>
      </c>
      <c r="I38" s="40">
        <f>O38-F38</f>
        <v>120.66000000000003</v>
      </c>
      <c r="J38" s="32">
        <f>I38/H38</f>
        <v>1.1712152450175305E-2</v>
      </c>
      <c r="K38" s="35">
        <f t="shared" si="3"/>
        <v>51247.43</v>
      </c>
      <c r="L38" s="35">
        <f t="shared" si="3"/>
        <v>745.81999999999994</v>
      </c>
      <c r="M38" s="32">
        <f>L38/K38</f>
        <v>1.4553315161365163E-2</v>
      </c>
      <c r="N38" s="36" t="s">
        <v>134</v>
      </c>
      <c r="O38" s="41">
        <v>312.29000000000002</v>
      </c>
      <c r="P38" s="31"/>
      <c r="Q38" s="31"/>
    </row>
    <row r="39" spans="1:17">
      <c r="A39" s="42" t="s">
        <v>135</v>
      </c>
      <c r="B39" s="30"/>
      <c r="C39" s="26"/>
      <c r="D39" s="26"/>
      <c r="E39" s="30"/>
      <c r="F39" s="26"/>
      <c r="G39" s="26"/>
      <c r="H39" s="34"/>
      <c r="I39" s="34"/>
      <c r="J39" s="34"/>
      <c r="K39" s="35"/>
      <c r="L39" s="26">
        <f>(B39+E39+H39)*O36</f>
        <v>0</v>
      </c>
      <c r="M39" s="43"/>
      <c r="N39" s="36" t="s">
        <v>136</v>
      </c>
      <c r="O39" s="32">
        <f>O35/(K38-B38)</f>
        <v>0.19329091605979301</v>
      </c>
      <c r="P39" s="43"/>
      <c r="Q39" s="26"/>
    </row>
    <row r="40" spans="1:17">
      <c r="A40" s="42"/>
      <c r="B40" s="30"/>
      <c r="C40" s="26"/>
      <c r="D40" s="26"/>
      <c r="E40" s="30"/>
      <c r="F40" s="26"/>
      <c r="G40" s="26"/>
      <c r="H40" s="34"/>
      <c r="I40" s="34"/>
      <c r="J40" s="27" t="s">
        <v>137</v>
      </c>
      <c r="K40" s="35">
        <f>K38</f>
        <v>51247.43</v>
      </c>
      <c r="L40" s="35">
        <f>L38+L39</f>
        <v>745.81999999999994</v>
      </c>
      <c r="M40" s="43">
        <f>L40/K40</f>
        <v>1.4553315161365163E-2</v>
      </c>
      <c r="N40" s="27" t="s">
        <v>138</v>
      </c>
      <c r="O40" s="43">
        <f>(L41/O36*(1+O36))/K41</f>
        <v>0.16196144426711309</v>
      </c>
      <c r="P40" s="43"/>
      <c r="Q40" s="26"/>
    </row>
    <row r="41" spans="1:17">
      <c r="A41" s="27"/>
      <c r="C41" s="26"/>
      <c r="D41" s="43"/>
      <c r="F41" s="26"/>
      <c r="G41" s="43"/>
      <c r="J41" s="27" t="s">
        <v>139</v>
      </c>
      <c r="K41" s="44">
        <v>51247.43</v>
      </c>
      <c r="L41" s="44">
        <v>685.33</v>
      </c>
      <c r="M41" s="43">
        <f>L41/K41</f>
        <v>1.3372963288110253E-2</v>
      </c>
      <c r="N41" s="27" t="s">
        <v>140</v>
      </c>
      <c r="O41" s="45">
        <f>K41-L41</f>
        <v>50562.1</v>
      </c>
      <c r="P41" s="26"/>
      <c r="Q41" s="26"/>
    </row>
    <row r="42" spans="1:17">
      <c r="A42" s="27"/>
      <c r="C42" s="26"/>
      <c r="D42" s="43"/>
      <c r="F42" s="26"/>
      <c r="G42" s="43"/>
      <c r="M42" s="43"/>
      <c r="N42" s="27" t="s">
        <v>141</v>
      </c>
      <c r="O42" s="45">
        <f>L41/O36</f>
        <v>7614.7777777777783</v>
      </c>
      <c r="P42" s="43">
        <f>O42/O41</f>
        <v>0.15060248244787655</v>
      </c>
      <c r="Q42" s="26"/>
    </row>
    <row r="43" spans="1:17">
      <c r="A43" s="27"/>
      <c r="C43" s="26"/>
      <c r="D43" s="43"/>
      <c r="F43" s="26"/>
      <c r="G43" s="43"/>
      <c r="M43" s="43"/>
      <c r="N43" s="27" t="s">
        <v>142</v>
      </c>
      <c r="O43" s="45">
        <f>O41-O42</f>
        <v>42947.322222222218</v>
      </c>
      <c r="P43" s="43">
        <f>O43/O41</f>
        <v>0.84939751755212345</v>
      </c>
      <c r="Q43" s="26"/>
    </row>
    <row r="44" spans="1:17" s="46" customFormat="1" ht="10.5" customHeight="1"/>
    <row r="45" spans="1:17">
      <c r="A45" s="26" t="s">
        <v>145</v>
      </c>
      <c r="B45" s="27" t="s">
        <v>118</v>
      </c>
      <c r="C45" s="27" t="s">
        <v>119</v>
      </c>
      <c r="D45" s="27" t="s">
        <v>120</v>
      </c>
      <c r="E45" s="27" t="s">
        <v>121</v>
      </c>
      <c r="F45" s="27" t="s">
        <v>122</v>
      </c>
      <c r="G45" s="27" t="s">
        <v>123</v>
      </c>
      <c r="H45" s="27" t="s">
        <v>124</v>
      </c>
      <c r="I45" s="27" t="s">
        <v>125</v>
      </c>
      <c r="J45" s="27" t="s">
        <v>126</v>
      </c>
      <c r="K45" s="27" t="s">
        <v>127</v>
      </c>
      <c r="L45" s="27" t="s">
        <v>128</v>
      </c>
      <c r="M45" s="27" t="s">
        <v>129</v>
      </c>
      <c r="N45" s="26"/>
      <c r="O45" s="26"/>
      <c r="P45" s="26"/>
      <c r="Q45" s="26"/>
    </row>
    <row r="46" spans="1:17" s="29" customFormat="1" ht="15.75" customHeight="1">
      <c r="A46" s="29">
        <v>7</v>
      </c>
      <c r="B46" s="30">
        <v>11285.76</v>
      </c>
      <c r="C46" s="31">
        <v>133.65</v>
      </c>
      <c r="D46" s="32">
        <f>C46/B46</f>
        <v>1.1842357094249745E-2</v>
      </c>
      <c r="E46" s="30">
        <v>3777.69</v>
      </c>
      <c r="F46" s="31">
        <v>42.26</v>
      </c>
      <c r="G46" s="32">
        <f>F46/E46</f>
        <v>1.1186730515209029E-2</v>
      </c>
      <c r="H46" s="33"/>
      <c r="I46" s="34"/>
      <c r="J46" s="32"/>
      <c r="K46" s="35">
        <f t="shared" ref="K46:L49" si="4">B46+E46+H46</f>
        <v>15063.45</v>
      </c>
      <c r="L46" s="35">
        <f t="shared" si="4"/>
        <v>175.91</v>
      </c>
      <c r="M46" s="32"/>
      <c r="N46" s="36" t="s">
        <v>130</v>
      </c>
      <c r="O46" s="37">
        <v>3820.97</v>
      </c>
    </row>
    <row r="47" spans="1:17" s="29" customFormat="1">
      <c r="A47" s="29">
        <v>8</v>
      </c>
      <c r="B47" s="30">
        <v>11161.73</v>
      </c>
      <c r="C47" s="31">
        <v>137.52000000000001</v>
      </c>
      <c r="D47" s="32">
        <f>C47/B47</f>
        <v>1.232067072039908E-2</v>
      </c>
      <c r="E47" s="30">
        <v>2604.2600000000002</v>
      </c>
      <c r="F47" s="31">
        <v>45.18</v>
      </c>
      <c r="G47" s="32">
        <f>F47/E47</f>
        <v>1.7348498229823442E-2</v>
      </c>
      <c r="H47" s="33"/>
      <c r="I47" s="34"/>
      <c r="J47" s="34"/>
      <c r="K47" s="35">
        <f t="shared" si="4"/>
        <v>13765.99</v>
      </c>
      <c r="L47" s="35">
        <f t="shared" si="4"/>
        <v>182.70000000000002</v>
      </c>
      <c r="M47" s="32"/>
      <c r="N47" s="36" t="s">
        <v>131</v>
      </c>
      <c r="O47" s="38">
        <v>0.09</v>
      </c>
      <c r="P47" s="31"/>
      <c r="Q47" s="31"/>
    </row>
    <row r="48" spans="1:17" s="29" customFormat="1">
      <c r="A48" s="29">
        <v>9</v>
      </c>
      <c r="B48" s="30">
        <v>15012.57</v>
      </c>
      <c r="C48" s="31">
        <v>214.2</v>
      </c>
      <c r="D48" s="32">
        <f>C48/B48</f>
        <v>1.4268043379647854E-2</v>
      </c>
      <c r="E48" s="30">
        <v>2482.2199999999998</v>
      </c>
      <c r="F48" s="31">
        <v>54.01</v>
      </c>
      <c r="G48" s="32">
        <f>F48/E48</f>
        <v>2.1758748217321593E-2</v>
      </c>
      <c r="H48" s="33"/>
      <c r="I48" s="34"/>
      <c r="J48" s="34"/>
      <c r="K48" s="35">
        <f t="shared" si="4"/>
        <v>17494.79</v>
      </c>
      <c r="L48" s="35">
        <f t="shared" si="4"/>
        <v>268.20999999999998</v>
      </c>
      <c r="M48" s="32"/>
      <c r="N48" s="36" t="s">
        <v>132</v>
      </c>
      <c r="O48" s="35">
        <f>O46/(1+O47)*O47</f>
        <v>315.49293577981643</v>
      </c>
      <c r="P48" s="31"/>
      <c r="Q48" s="31"/>
    </row>
    <row r="49" spans="1:17" s="29" customFormat="1">
      <c r="A49" s="39" t="s">
        <v>133</v>
      </c>
      <c r="B49" s="30">
        <f>SUM(B46:B48)</f>
        <v>37460.06</v>
      </c>
      <c r="C49" s="30">
        <f>SUM(C46:C48)</f>
        <v>485.37</v>
      </c>
      <c r="D49" s="32">
        <f>C49/B49</f>
        <v>1.2957000068873356E-2</v>
      </c>
      <c r="E49" s="30">
        <f>SUM(E46:E48)</f>
        <v>8864.17</v>
      </c>
      <c r="F49" s="30">
        <f>SUM(F46:F48)</f>
        <v>141.44999999999999</v>
      </c>
      <c r="G49" s="32">
        <f>F49/E49</f>
        <v>1.5957500815079132E-2</v>
      </c>
      <c r="H49" s="33">
        <v>11105.45</v>
      </c>
      <c r="I49" s="40">
        <f>O49-F49</f>
        <v>173.55</v>
      </c>
      <c r="J49" s="32">
        <f>I49/H49</f>
        <v>1.5627462191986817E-2</v>
      </c>
      <c r="K49" s="35">
        <f t="shared" si="4"/>
        <v>57429.679999999993</v>
      </c>
      <c r="L49" s="35">
        <f t="shared" si="4"/>
        <v>800.36999999999989</v>
      </c>
      <c r="M49" s="32">
        <f>L49/K49</f>
        <v>1.3936522021365956E-2</v>
      </c>
      <c r="N49" s="36" t="s">
        <v>134</v>
      </c>
      <c r="O49" s="41">
        <v>315</v>
      </c>
      <c r="P49" s="31"/>
      <c r="Q49" s="31"/>
    </row>
    <row r="50" spans="1:17">
      <c r="A50" s="42" t="s">
        <v>135</v>
      </c>
      <c r="B50" s="30"/>
      <c r="C50" s="26"/>
      <c r="D50" s="26"/>
      <c r="E50" s="30"/>
      <c r="F50" s="26"/>
      <c r="G50" s="26"/>
      <c r="H50" s="34"/>
      <c r="I50" s="34"/>
      <c r="J50" s="34"/>
      <c r="K50" s="35"/>
      <c r="L50" s="26">
        <f>(B50+E50+H50)*O47</f>
        <v>0</v>
      </c>
      <c r="M50" s="43"/>
      <c r="N50" s="36" t="s">
        <v>136</v>
      </c>
      <c r="O50" s="32">
        <f>O46/(K49-B49)</f>
        <v>0.19133914415997905</v>
      </c>
      <c r="P50" s="43"/>
      <c r="Q50" s="26"/>
    </row>
    <row r="51" spans="1:17">
      <c r="A51" s="42"/>
      <c r="B51" s="30"/>
      <c r="C51" s="26"/>
      <c r="D51" s="26"/>
      <c r="E51" s="30"/>
      <c r="F51" s="26"/>
      <c r="G51" s="26"/>
      <c r="H51" s="34"/>
      <c r="I51" s="34"/>
      <c r="J51" s="27" t="s">
        <v>137</v>
      </c>
      <c r="K51" s="35">
        <f>K49</f>
        <v>57429.679999999993</v>
      </c>
      <c r="L51" s="35">
        <f>L49+L50</f>
        <v>800.36999999999989</v>
      </c>
      <c r="M51" s="43">
        <f>L51/K51</f>
        <v>1.3936522021365956E-2</v>
      </c>
      <c r="N51" s="27" t="s">
        <v>138</v>
      </c>
      <c r="O51" s="43">
        <f>(L52/O47*(1+O47))/K52</f>
        <v>0.15599231771601185</v>
      </c>
      <c r="P51" s="43"/>
      <c r="Q51" s="26"/>
    </row>
    <row r="52" spans="1:17">
      <c r="A52" s="27"/>
      <c r="C52" s="26"/>
      <c r="D52" s="43"/>
      <c r="F52" s="26"/>
      <c r="G52" s="43"/>
      <c r="J52" s="27" t="s">
        <v>139</v>
      </c>
      <c r="K52" s="44">
        <v>57429.68</v>
      </c>
      <c r="L52" s="44">
        <v>739.7</v>
      </c>
      <c r="M52" s="43">
        <f>L52/K52</f>
        <v>1.288009962792758E-2</v>
      </c>
      <c r="N52" s="27" t="s">
        <v>140</v>
      </c>
      <c r="O52" s="45">
        <f>K52-L52</f>
        <v>56689.98</v>
      </c>
      <c r="P52" s="26"/>
      <c r="Q52" s="26"/>
    </row>
    <row r="53" spans="1:17">
      <c r="A53" s="27"/>
      <c r="C53" s="26"/>
      <c r="D53" s="43"/>
      <c r="F53" s="26"/>
      <c r="G53" s="43"/>
      <c r="M53" s="43"/>
      <c r="N53" s="27" t="s">
        <v>141</v>
      </c>
      <c r="O53" s="45">
        <f>L52/O47</f>
        <v>8218.8888888888905</v>
      </c>
      <c r="P53" s="43">
        <f>O53/O52</f>
        <v>0.14497956938578724</v>
      </c>
      <c r="Q53" s="26"/>
    </row>
    <row r="54" spans="1:17">
      <c r="A54" s="27"/>
      <c r="C54" s="26"/>
      <c r="D54" s="43"/>
      <c r="F54" s="26"/>
      <c r="G54" s="43"/>
      <c r="M54" s="43"/>
      <c r="N54" s="27" t="s">
        <v>142</v>
      </c>
      <c r="O54" s="45">
        <f>O52-O53</f>
        <v>48471.091111111113</v>
      </c>
      <c r="P54" s="43">
        <f>O54/O52</f>
        <v>0.85502043061421273</v>
      </c>
      <c r="Q54" s="26"/>
    </row>
    <row r="55" spans="1:17" s="46" customFormat="1" ht="10.5" customHeight="1"/>
    <row r="56" spans="1:17">
      <c r="A56" s="26" t="s">
        <v>145</v>
      </c>
      <c r="B56" s="27" t="s">
        <v>118</v>
      </c>
      <c r="C56" s="27" t="s">
        <v>119</v>
      </c>
      <c r="D56" s="27" t="s">
        <v>120</v>
      </c>
      <c r="E56" s="27" t="s">
        <v>121</v>
      </c>
      <c r="F56" s="27" t="s">
        <v>122</v>
      </c>
      <c r="G56" s="27" t="s">
        <v>123</v>
      </c>
      <c r="H56" s="27" t="s">
        <v>124</v>
      </c>
      <c r="I56" s="27" t="s">
        <v>125</v>
      </c>
      <c r="J56" s="27" t="s">
        <v>126</v>
      </c>
      <c r="K56" s="27" t="s">
        <v>127</v>
      </c>
      <c r="L56" s="27" t="s">
        <v>128</v>
      </c>
      <c r="M56" s="27" t="s">
        <v>129</v>
      </c>
      <c r="N56" s="26"/>
      <c r="O56" s="26"/>
      <c r="P56" s="26"/>
      <c r="Q56" s="26"/>
    </row>
    <row r="57" spans="1:17" s="29" customFormat="1" ht="15.75" customHeight="1">
      <c r="A57" s="29">
        <v>4</v>
      </c>
      <c r="B57" s="30">
        <v>9532.61</v>
      </c>
      <c r="C57" s="31">
        <v>129.24</v>
      </c>
      <c r="D57" s="32">
        <f>C57/B57</f>
        <v>1.3557672033157761E-2</v>
      </c>
      <c r="E57" s="30">
        <v>3277.54</v>
      </c>
      <c r="F57" s="31">
        <v>11.85</v>
      </c>
      <c r="G57" s="32">
        <f>F57/E57</f>
        <v>3.6155165154353568E-3</v>
      </c>
      <c r="H57" s="33"/>
      <c r="I57" s="34"/>
      <c r="J57" s="32"/>
      <c r="K57" s="35">
        <f t="shared" ref="K57:L60" si="5">B57+E57+H57</f>
        <v>12810.150000000001</v>
      </c>
      <c r="L57" s="35">
        <f t="shared" si="5"/>
        <v>141.09</v>
      </c>
      <c r="M57" s="32"/>
      <c r="N57" s="36" t="s">
        <v>130</v>
      </c>
      <c r="O57" s="37">
        <v>2518.9299999999998</v>
      </c>
    </row>
    <row r="58" spans="1:17" s="29" customFormat="1">
      <c r="A58" s="29">
        <v>5</v>
      </c>
      <c r="B58" s="30">
        <v>9447.94</v>
      </c>
      <c r="C58" s="31">
        <v>110.25</v>
      </c>
      <c r="D58" s="32">
        <f>C58/B58</f>
        <v>1.1669210431056929E-2</v>
      </c>
      <c r="E58" s="30">
        <v>2554.84</v>
      </c>
      <c r="F58" s="31">
        <v>36.9</v>
      </c>
      <c r="G58" s="32">
        <f>F58/E58</f>
        <v>1.4443174523649229E-2</v>
      </c>
      <c r="H58" s="33"/>
      <c r="I58" s="34"/>
      <c r="J58" s="34"/>
      <c r="K58" s="35">
        <f t="shared" si="5"/>
        <v>12002.78</v>
      </c>
      <c r="L58" s="35">
        <f t="shared" si="5"/>
        <v>147.15</v>
      </c>
      <c r="M58" s="32"/>
      <c r="N58" s="36" t="s">
        <v>131</v>
      </c>
      <c r="O58" s="38">
        <v>0.09</v>
      </c>
      <c r="P58" s="31"/>
      <c r="Q58" s="31"/>
    </row>
    <row r="59" spans="1:17" s="29" customFormat="1">
      <c r="A59" s="29">
        <v>6</v>
      </c>
      <c r="B59" s="30">
        <v>11040.63</v>
      </c>
      <c r="C59" s="31">
        <v>200.07</v>
      </c>
      <c r="D59" s="32">
        <f>C59/B59</f>
        <v>1.8121248515709704E-2</v>
      </c>
      <c r="E59" s="30">
        <v>2946.55</v>
      </c>
      <c r="F59" s="31">
        <v>48.78</v>
      </c>
      <c r="G59" s="32">
        <f>F59/E59</f>
        <v>1.6554954098861381E-2</v>
      </c>
      <c r="H59" s="33"/>
      <c r="I59" s="34"/>
      <c r="J59" s="34"/>
      <c r="K59" s="35">
        <f t="shared" si="5"/>
        <v>13987.18</v>
      </c>
      <c r="L59" s="35">
        <f t="shared" si="5"/>
        <v>248.85</v>
      </c>
      <c r="M59" s="32"/>
      <c r="N59" s="36" t="s">
        <v>132</v>
      </c>
      <c r="O59" s="35">
        <f>O57/(1+O58)*O58</f>
        <v>207.98504587155961</v>
      </c>
      <c r="P59" s="31"/>
      <c r="Q59" s="31"/>
    </row>
    <row r="60" spans="1:17" s="29" customFormat="1">
      <c r="A60" s="39" t="s">
        <v>147</v>
      </c>
      <c r="B60" s="30">
        <f>SUM(B57:B59)</f>
        <v>30021.18</v>
      </c>
      <c r="C60" s="30">
        <f>SUM(C57:C59)</f>
        <v>439.56</v>
      </c>
      <c r="D60" s="32">
        <f>C60/B60</f>
        <v>1.4641662985931931E-2</v>
      </c>
      <c r="E60" s="30">
        <f>SUM(E57:E59)</f>
        <v>8778.93</v>
      </c>
      <c r="F60" s="30">
        <f>SUM(F57:F59)</f>
        <v>97.53</v>
      </c>
      <c r="G60" s="32">
        <f>F60/E60</f>
        <v>1.1109554353434872E-2</v>
      </c>
      <c r="H60" s="33">
        <v>8822.42</v>
      </c>
      <c r="I60" s="40">
        <f>O60-F60</f>
        <v>110.46000000000001</v>
      </c>
      <c r="J60" s="32">
        <f>I60/H60</f>
        <v>1.2520374228386316E-2</v>
      </c>
      <c r="K60" s="35">
        <f t="shared" si="5"/>
        <v>47622.53</v>
      </c>
      <c r="L60" s="35">
        <f t="shared" si="5"/>
        <v>647.55000000000007</v>
      </c>
      <c r="M60" s="32">
        <f>L60/K60</f>
        <v>1.3597555610758188E-2</v>
      </c>
      <c r="N60" s="36" t="s">
        <v>134</v>
      </c>
      <c r="O60" s="41">
        <v>207.99</v>
      </c>
      <c r="P60" s="31"/>
      <c r="Q60" s="31"/>
    </row>
    <row r="61" spans="1:17">
      <c r="A61" s="42" t="s">
        <v>135</v>
      </c>
      <c r="B61" s="30"/>
      <c r="C61" s="26"/>
      <c r="D61" s="26"/>
      <c r="E61" s="30">
        <v>162.37</v>
      </c>
      <c r="F61" s="26"/>
      <c r="G61" s="26"/>
      <c r="H61" s="34"/>
      <c r="I61" s="34"/>
      <c r="J61" s="34"/>
      <c r="K61" s="35"/>
      <c r="L61" s="26">
        <f>(B61+E61+H61)*O58</f>
        <v>14.613300000000001</v>
      </c>
      <c r="M61" s="43"/>
      <c r="N61" s="36" t="s">
        <v>136</v>
      </c>
      <c r="O61" s="32">
        <f>O57/(K60-B60)</f>
        <v>0.1431100455362799</v>
      </c>
      <c r="P61" s="43"/>
      <c r="Q61" s="26"/>
    </row>
    <row r="62" spans="1:17">
      <c r="A62" s="42"/>
      <c r="B62" s="30"/>
      <c r="C62" s="26"/>
      <c r="D62" s="26"/>
      <c r="E62" s="30"/>
      <c r="F62" s="26"/>
      <c r="G62" s="26"/>
      <c r="H62" s="34"/>
      <c r="I62" s="34"/>
      <c r="J62" s="27" t="s">
        <v>137</v>
      </c>
      <c r="K62" s="35">
        <f>K60</f>
        <v>47622.53</v>
      </c>
      <c r="L62" s="35">
        <f>L60+L61</f>
        <v>662.16330000000005</v>
      </c>
      <c r="M62" s="43">
        <f>L62/K62</f>
        <v>1.3904412470316048E-2</v>
      </c>
      <c r="N62" s="27" t="s">
        <v>138</v>
      </c>
      <c r="O62" s="43">
        <f>(L63/O58*(1+O58))/K63</f>
        <v>0.14896485620006614</v>
      </c>
      <c r="P62" s="43"/>
      <c r="Q62" s="26"/>
    </row>
    <row r="63" spans="1:17">
      <c r="A63" s="27"/>
      <c r="C63" s="26"/>
      <c r="D63" s="43"/>
      <c r="F63" s="26"/>
      <c r="G63" s="43"/>
      <c r="J63" s="27" t="s">
        <v>139</v>
      </c>
      <c r="K63" s="44">
        <v>47622.53</v>
      </c>
      <c r="L63" s="44">
        <v>585.75</v>
      </c>
      <c r="M63" s="43">
        <f>L63/K63</f>
        <v>1.2299850511932062E-2</v>
      </c>
      <c r="N63" s="27" t="s">
        <v>140</v>
      </c>
      <c r="O63" s="45">
        <f>K63-L63</f>
        <v>47036.78</v>
      </c>
      <c r="P63" s="26"/>
      <c r="Q63" s="26"/>
    </row>
    <row r="64" spans="1:17">
      <c r="A64" s="27"/>
      <c r="C64" s="26"/>
      <c r="D64" s="43"/>
      <c r="F64" s="26"/>
      <c r="G64" s="43"/>
      <c r="J64" s="27"/>
      <c r="K64" s="35"/>
      <c r="L64" s="35"/>
      <c r="M64" s="43"/>
      <c r="N64" s="27" t="s">
        <v>141</v>
      </c>
      <c r="O64" s="45">
        <f>L63/O58</f>
        <v>6508.3333333333339</v>
      </c>
      <c r="P64" s="43">
        <f>O64/O63</f>
        <v>0.13836689784745754</v>
      </c>
      <c r="Q64" s="26"/>
    </row>
    <row r="65" spans="1:17">
      <c r="A65" s="27"/>
      <c r="C65" s="26"/>
      <c r="D65" s="43"/>
      <c r="F65" s="26"/>
      <c r="G65" s="43"/>
      <c r="J65" s="27"/>
      <c r="K65" s="35"/>
      <c r="L65" s="35"/>
      <c r="M65" s="43"/>
      <c r="N65" s="27" t="s">
        <v>142</v>
      </c>
      <c r="O65" s="45">
        <f>O63-O64</f>
        <v>40528.446666666663</v>
      </c>
      <c r="P65" s="43">
        <f>O65/O63</f>
        <v>0.86163310215254241</v>
      </c>
      <c r="Q65" s="26"/>
    </row>
    <row r="66" spans="1:17" s="46" customFormat="1" ht="10.5" customHeight="1"/>
    <row r="67" spans="1:17">
      <c r="A67" s="26" t="s">
        <v>145</v>
      </c>
      <c r="B67" s="27" t="s">
        <v>118</v>
      </c>
      <c r="C67" s="27" t="s">
        <v>119</v>
      </c>
      <c r="D67" s="27" t="s">
        <v>120</v>
      </c>
      <c r="E67" s="27" t="s">
        <v>121</v>
      </c>
      <c r="F67" s="27" t="s">
        <v>122</v>
      </c>
      <c r="G67" s="27" t="s">
        <v>123</v>
      </c>
      <c r="H67" s="27" t="s">
        <v>124</v>
      </c>
      <c r="I67" s="27" t="s">
        <v>125</v>
      </c>
      <c r="J67" s="27" t="s">
        <v>126</v>
      </c>
      <c r="K67" s="27" t="s">
        <v>127</v>
      </c>
      <c r="L67" s="27" t="s">
        <v>128</v>
      </c>
      <c r="M67" s="27" t="s">
        <v>129</v>
      </c>
      <c r="N67" s="26"/>
      <c r="O67" s="26"/>
      <c r="P67" s="26"/>
      <c r="Q67" s="26"/>
    </row>
    <row r="68" spans="1:17" s="29" customFormat="1" ht="15.75" customHeight="1">
      <c r="A68" s="29">
        <v>1</v>
      </c>
      <c r="B68" s="30">
        <v>6333.33</v>
      </c>
      <c r="C68" s="31">
        <v>79.33</v>
      </c>
      <c r="D68" s="32">
        <f>C68/B68</f>
        <v>1.2525796066208456E-2</v>
      </c>
      <c r="E68" s="30">
        <v>3043.37</v>
      </c>
      <c r="F68" s="31">
        <v>0.01</v>
      </c>
      <c r="G68" s="32">
        <f>F68/E68</f>
        <v>3.2858311674229558E-6</v>
      </c>
      <c r="H68" s="33"/>
      <c r="I68" s="34"/>
      <c r="J68" s="32"/>
      <c r="K68" s="35">
        <f t="shared" ref="K68:L71" si="6">B68+E68+H68</f>
        <v>9376.7000000000007</v>
      </c>
      <c r="L68" s="35">
        <f t="shared" si="6"/>
        <v>79.34</v>
      </c>
      <c r="M68" s="32"/>
      <c r="N68" s="36" t="s">
        <v>130</v>
      </c>
      <c r="O68" s="37">
        <v>2976.82</v>
      </c>
    </row>
    <row r="69" spans="1:17" s="29" customFormat="1">
      <c r="A69" s="29">
        <v>2</v>
      </c>
      <c r="B69" s="30">
        <v>9819.6</v>
      </c>
      <c r="C69" s="31">
        <v>116.82</v>
      </c>
      <c r="D69" s="32">
        <f>C69/B69</f>
        <v>1.1896614933398508E-2</v>
      </c>
      <c r="E69" s="30">
        <v>4251.58</v>
      </c>
      <c r="F69" s="31">
        <v>0.55000000000000004</v>
      </c>
      <c r="G69" s="32">
        <f>F69/E69</f>
        <v>1.2936367185846205E-4</v>
      </c>
      <c r="H69" s="33"/>
      <c r="I69" s="34"/>
      <c r="J69" s="34"/>
      <c r="K69" s="35">
        <f t="shared" si="6"/>
        <v>14071.18</v>
      </c>
      <c r="L69" s="35">
        <f t="shared" si="6"/>
        <v>117.36999999999999</v>
      </c>
      <c r="M69" s="32"/>
      <c r="N69" s="36" t="s">
        <v>131</v>
      </c>
      <c r="O69" s="38">
        <v>0.09</v>
      </c>
      <c r="P69" s="31"/>
      <c r="Q69" s="31"/>
    </row>
    <row r="70" spans="1:17" s="29" customFormat="1">
      <c r="A70" s="29">
        <v>3</v>
      </c>
      <c r="B70" s="30">
        <v>9530.65</v>
      </c>
      <c r="C70" s="31">
        <v>97.11</v>
      </c>
      <c r="D70" s="32">
        <f>C70/B70</f>
        <v>1.0189231584414494E-2</v>
      </c>
      <c r="E70" s="30">
        <v>3297.39</v>
      </c>
      <c r="F70" s="31">
        <v>0.24</v>
      </c>
      <c r="G70" s="32">
        <f>F70/E70</f>
        <v>7.2784838918053365E-5</v>
      </c>
      <c r="H70" s="33">
        <v>10001.18</v>
      </c>
      <c r="I70" s="34"/>
      <c r="J70" s="34"/>
      <c r="K70" s="35">
        <f t="shared" si="6"/>
        <v>22829.22</v>
      </c>
      <c r="L70" s="35">
        <f t="shared" si="6"/>
        <v>97.35</v>
      </c>
      <c r="M70" s="32"/>
      <c r="N70" s="36" t="s">
        <v>132</v>
      </c>
      <c r="O70" s="35">
        <f>O68/(1+O69)*O69</f>
        <v>245.79247706422018</v>
      </c>
      <c r="P70" s="31"/>
      <c r="Q70" s="31"/>
    </row>
    <row r="71" spans="1:17" s="29" customFormat="1">
      <c r="A71" s="39" t="s">
        <v>148</v>
      </c>
      <c r="B71" s="30">
        <f>SUM(B68:B70)</f>
        <v>25683.58</v>
      </c>
      <c r="C71" s="30">
        <f>SUM(C68:C70)</f>
        <v>293.26</v>
      </c>
      <c r="D71" s="32">
        <f>C71/B71</f>
        <v>1.1418190143274418E-2</v>
      </c>
      <c r="E71" s="30">
        <f>SUM(E68:E70)</f>
        <v>10592.34</v>
      </c>
      <c r="F71" s="30">
        <f>SUM(F68:F70)</f>
        <v>0.8</v>
      </c>
      <c r="G71" s="32">
        <f>F71/E71</f>
        <v>7.5526276535685228E-5</v>
      </c>
      <c r="H71" s="33">
        <f>SUM(H68:H70)</f>
        <v>10001.18</v>
      </c>
      <c r="I71" s="40">
        <f>O71-F71</f>
        <v>244.57999999999998</v>
      </c>
      <c r="J71" s="32">
        <f>I71/H71</f>
        <v>2.4455114296513009E-2</v>
      </c>
      <c r="K71" s="35">
        <f t="shared" si="6"/>
        <v>46277.1</v>
      </c>
      <c r="L71" s="35">
        <f t="shared" si="6"/>
        <v>538.64</v>
      </c>
      <c r="M71" s="32">
        <f>L71/K71</f>
        <v>1.1639450181623308E-2</v>
      </c>
      <c r="N71" s="36" t="s">
        <v>134</v>
      </c>
      <c r="O71" s="41">
        <v>245.38</v>
      </c>
      <c r="P71" s="31"/>
      <c r="Q71" s="31"/>
    </row>
    <row r="72" spans="1:17">
      <c r="A72" s="42" t="s">
        <v>135</v>
      </c>
      <c r="B72" s="30"/>
      <c r="C72" s="26"/>
      <c r="D72" s="26"/>
      <c r="E72" s="30">
        <f>325.31+592.28+255.73</f>
        <v>1173.32</v>
      </c>
      <c r="F72" s="26"/>
      <c r="G72" s="26"/>
      <c r="H72" s="34"/>
      <c r="I72" s="34"/>
      <c r="J72" s="34"/>
      <c r="K72" s="35"/>
      <c r="L72" s="26">
        <f>(B72+E72+H72)*O69</f>
        <v>105.5988</v>
      </c>
      <c r="M72" s="43"/>
      <c r="N72" s="36" t="s">
        <v>136</v>
      </c>
      <c r="O72" s="32">
        <f>O68/(K71-B71)</f>
        <v>0.14455129574740019</v>
      </c>
      <c r="P72" s="43"/>
      <c r="Q72" s="26"/>
    </row>
    <row r="73" spans="1:17">
      <c r="A73" s="42"/>
      <c r="B73" s="30"/>
      <c r="C73" s="26"/>
      <c r="D73" s="26"/>
      <c r="E73" s="30"/>
      <c r="F73" s="26"/>
      <c r="G73" s="26"/>
      <c r="H73" s="34"/>
      <c r="I73" s="34"/>
      <c r="J73" s="27" t="s">
        <v>137</v>
      </c>
      <c r="K73" s="35">
        <f>K71</f>
        <v>46277.1</v>
      </c>
      <c r="L73" s="35">
        <f>L71+L72</f>
        <v>644.23879999999997</v>
      </c>
      <c r="M73" s="43">
        <f>L73/K73</f>
        <v>1.3921330420445533E-2</v>
      </c>
      <c r="N73" s="27" t="s">
        <v>138</v>
      </c>
      <c r="O73" s="43">
        <f>(L74/O69*(1+O69))/K74</f>
        <v>0.14096667442188229</v>
      </c>
      <c r="P73" s="43"/>
      <c r="Q73" s="26"/>
    </row>
    <row r="74" spans="1:17">
      <c r="A74" s="27"/>
      <c r="C74" s="26"/>
      <c r="D74" s="43"/>
      <c r="F74" s="26"/>
      <c r="G74" s="43"/>
      <c r="J74" s="27" t="s">
        <v>139</v>
      </c>
      <c r="K74" s="44">
        <v>46277.1</v>
      </c>
      <c r="L74" s="44">
        <v>538.64</v>
      </c>
      <c r="M74" s="43">
        <f>L74/K74</f>
        <v>1.1639450181623308E-2</v>
      </c>
      <c r="N74" s="27" t="s">
        <v>140</v>
      </c>
      <c r="O74" s="45">
        <f>K74-L74</f>
        <v>45738.46</v>
      </c>
      <c r="P74" s="26"/>
      <c r="Q74" s="26"/>
    </row>
    <row r="75" spans="1:17">
      <c r="A75" s="27"/>
      <c r="C75" s="26"/>
      <c r="D75" s="43"/>
      <c r="F75" s="26"/>
      <c r="G75" s="43"/>
      <c r="J75" s="27"/>
      <c r="K75" s="35"/>
      <c r="L75" s="35"/>
      <c r="M75" s="43"/>
      <c r="N75" s="27" t="s">
        <v>141</v>
      </c>
      <c r="O75" s="45">
        <f>L74/O69</f>
        <v>5984.8888888888887</v>
      </c>
      <c r="P75" s="43">
        <f>O75/O74</f>
        <v>0.13085024919704094</v>
      </c>
      <c r="Q75" s="26"/>
    </row>
    <row r="76" spans="1:17">
      <c r="A76" s="27"/>
      <c r="C76" s="26"/>
      <c r="D76" s="43"/>
      <c r="F76" s="26"/>
      <c r="G76" s="43"/>
      <c r="J76" s="27"/>
      <c r="K76" s="35"/>
      <c r="L76" s="35"/>
      <c r="M76" s="43"/>
      <c r="N76" s="27" t="s">
        <v>142</v>
      </c>
      <c r="O76" s="45">
        <f>O74-O75</f>
        <v>39753.571111111109</v>
      </c>
      <c r="P76" s="43">
        <f>O76/O74</f>
        <v>0.86914975080295898</v>
      </c>
      <c r="Q76" s="26"/>
    </row>
    <row r="77" spans="1:17" s="46" customFormat="1" ht="10.5" customHeight="1"/>
    <row r="78" spans="1:17">
      <c r="A78" s="26" t="s">
        <v>149</v>
      </c>
      <c r="B78" s="27" t="s">
        <v>118</v>
      </c>
      <c r="C78" s="27" t="s">
        <v>119</v>
      </c>
      <c r="D78" s="27" t="s">
        <v>120</v>
      </c>
      <c r="E78" s="27" t="s">
        <v>121</v>
      </c>
      <c r="F78" s="27" t="s">
        <v>122</v>
      </c>
      <c r="G78" s="27" t="s">
        <v>123</v>
      </c>
      <c r="H78" s="27" t="s">
        <v>124</v>
      </c>
      <c r="I78" s="27" t="s">
        <v>125</v>
      </c>
      <c r="J78" s="27" t="s">
        <v>126</v>
      </c>
      <c r="K78" s="27" t="s">
        <v>127</v>
      </c>
      <c r="L78" s="27" t="s">
        <v>128</v>
      </c>
      <c r="M78" s="27" t="s">
        <v>129</v>
      </c>
      <c r="N78" s="26"/>
      <c r="O78" s="26"/>
      <c r="P78" s="26"/>
      <c r="Q78" s="26"/>
    </row>
    <row r="79" spans="1:17" s="29" customFormat="1" ht="15.75" customHeight="1">
      <c r="A79" s="29">
        <v>10</v>
      </c>
      <c r="B79" s="30"/>
      <c r="C79" s="31"/>
      <c r="D79" s="32"/>
      <c r="E79" s="30"/>
      <c r="F79" s="31"/>
      <c r="G79" s="32"/>
      <c r="H79" s="33"/>
      <c r="I79" s="34"/>
      <c r="J79" s="32"/>
      <c r="K79" s="35">
        <f t="shared" ref="K79:L82" si="7">B79+E79+H79</f>
        <v>0</v>
      </c>
      <c r="L79" s="35">
        <f t="shared" si="7"/>
        <v>0</v>
      </c>
      <c r="M79" s="32"/>
      <c r="N79" s="36" t="s">
        <v>130</v>
      </c>
      <c r="O79" s="37">
        <v>880.12</v>
      </c>
    </row>
    <row r="80" spans="1:17" s="29" customFormat="1">
      <c r="A80" s="29">
        <v>11</v>
      </c>
      <c r="B80" s="30">
        <v>2499.31</v>
      </c>
      <c r="C80" s="31">
        <v>20.7</v>
      </c>
      <c r="D80" s="32">
        <f>C80/B80</f>
        <v>8.2822859109114109E-3</v>
      </c>
      <c r="E80" s="30">
        <v>2511.2600000000002</v>
      </c>
      <c r="F80" s="31"/>
      <c r="G80" s="32">
        <f>F80/E80</f>
        <v>0</v>
      </c>
      <c r="H80" s="33"/>
      <c r="I80" s="34"/>
      <c r="J80" s="34"/>
      <c r="K80" s="35">
        <f t="shared" si="7"/>
        <v>5010.57</v>
      </c>
      <c r="L80" s="35">
        <f t="shared" si="7"/>
        <v>20.7</v>
      </c>
      <c r="M80" s="32"/>
      <c r="N80" s="36" t="s">
        <v>131</v>
      </c>
      <c r="O80" s="38">
        <v>0.09</v>
      </c>
      <c r="P80" s="31"/>
      <c r="Q80" s="31"/>
    </row>
    <row r="81" spans="1:20" s="29" customFormat="1">
      <c r="A81" s="29">
        <v>12</v>
      </c>
      <c r="B81" s="30">
        <v>4894.9799999999996</v>
      </c>
      <c r="C81" s="31">
        <v>66.69</v>
      </c>
      <c r="D81" s="32">
        <f>C81/B81</f>
        <v>1.362416189647353E-2</v>
      </c>
      <c r="E81" s="30">
        <v>4162.97</v>
      </c>
      <c r="F81" s="31"/>
      <c r="G81" s="32">
        <f>F81/E81</f>
        <v>0</v>
      </c>
      <c r="H81" s="33">
        <v>3973.55</v>
      </c>
      <c r="I81" s="34"/>
      <c r="J81" s="34"/>
      <c r="K81" s="35">
        <f t="shared" si="7"/>
        <v>13031.5</v>
      </c>
      <c r="L81" s="35">
        <f t="shared" si="7"/>
        <v>66.69</v>
      </c>
      <c r="M81" s="32"/>
      <c r="N81" s="36" t="s">
        <v>132</v>
      </c>
      <c r="O81" s="35">
        <f>O79/(1+O80)*O80</f>
        <v>72.670458715596325</v>
      </c>
      <c r="P81" s="31"/>
      <c r="Q81" s="31"/>
    </row>
    <row r="82" spans="1:20" s="29" customFormat="1">
      <c r="A82" s="39" t="s">
        <v>150</v>
      </c>
      <c r="B82" s="30">
        <f>SUM(B79:B81)</f>
        <v>7394.2899999999991</v>
      </c>
      <c r="C82" s="30">
        <f>SUM(C79:C81)</f>
        <v>87.39</v>
      </c>
      <c r="D82" s="32">
        <f>C82/B82</f>
        <v>1.1818578930499075E-2</v>
      </c>
      <c r="E82" s="30">
        <f>SUM(E79:E81)</f>
        <v>6674.2300000000005</v>
      </c>
      <c r="F82" s="30">
        <f>SUM(F79:F81)</f>
        <v>0</v>
      </c>
      <c r="G82" s="32">
        <f>F82/E82</f>
        <v>0</v>
      </c>
      <c r="H82" s="33">
        <f>SUM(H79:H81)</f>
        <v>3973.55</v>
      </c>
      <c r="I82" s="40">
        <f>O82-F82</f>
        <v>72.67</v>
      </c>
      <c r="J82" s="32">
        <f>I82/H82</f>
        <v>1.8288432258308063E-2</v>
      </c>
      <c r="K82" s="35">
        <f t="shared" si="7"/>
        <v>18042.07</v>
      </c>
      <c r="L82" s="35">
        <f t="shared" si="7"/>
        <v>160.06</v>
      </c>
      <c r="M82" s="32">
        <f>L82/K82</f>
        <v>8.8714875842960377E-3</v>
      </c>
      <c r="N82" s="36" t="s">
        <v>134</v>
      </c>
      <c r="O82" s="41">
        <v>72.67</v>
      </c>
      <c r="P82" s="31"/>
      <c r="Q82" s="31"/>
    </row>
    <row r="83" spans="1:20">
      <c r="A83" s="42" t="s">
        <v>135</v>
      </c>
      <c r="B83" s="30"/>
      <c r="C83" s="26"/>
      <c r="D83" s="26"/>
      <c r="E83" s="30">
        <v>535.97</v>
      </c>
      <c r="F83" s="26"/>
      <c r="G83" s="26"/>
      <c r="H83" s="34"/>
      <c r="I83" s="34"/>
      <c r="J83" s="34"/>
      <c r="K83" s="35"/>
      <c r="L83" s="26">
        <f>(B83+E83+H83)*O80</f>
        <v>48.237299999999998</v>
      </c>
      <c r="M83" s="43"/>
      <c r="N83" s="36" t="s">
        <v>151</v>
      </c>
      <c r="O83" s="32">
        <f>O79/(K82-B82)</f>
        <v>8.265760562295614E-2</v>
      </c>
      <c r="P83" s="43"/>
      <c r="Q83" s="26"/>
    </row>
    <row r="84" spans="1:20">
      <c r="A84" s="42"/>
      <c r="B84" s="30"/>
      <c r="C84" s="26"/>
      <c r="D84" s="26"/>
      <c r="E84" s="30"/>
      <c r="F84" s="26"/>
      <c r="G84" s="26"/>
      <c r="H84" s="34"/>
      <c r="I84" s="34"/>
      <c r="J84" s="27" t="s">
        <v>137</v>
      </c>
      <c r="K84" s="35">
        <f>K82</f>
        <v>18042.07</v>
      </c>
      <c r="L84" s="35">
        <f>L82+L83</f>
        <v>208.29730000000001</v>
      </c>
      <c r="M84" s="43">
        <f>L84/K84</f>
        <v>1.154508878415836E-2</v>
      </c>
      <c r="N84" s="27" t="s">
        <v>152</v>
      </c>
      <c r="O84" s="43">
        <f>(L85/O80*(1+O80))/K85</f>
        <v>0.13964442242184211</v>
      </c>
      <c r="P84" s="43"/>
      <c r="Q84" s="26"/>
    </row>
    <row r="85" spans="1:20">
      <c r="A85" s="27"/>
      <c r="C85" s="26"/>
      <c r="D85" s="43"/>
      <c r="F85" s="26"/>
      <c r="G85" s="43"/>
      <c r="J85" s="27" t="s">
        <v>139</v>
      </c>
      <c r="K85" s="44">
        <v>18042.07</v>
      </c>
      <c r="L85" s="44">
        <v>208.03</v>
      </c>
      <c r="M85" s="43">
        <f>L85/K85</f>
        <v>1.1530273410977787E-2</v>
      </c>
      <c r="N85" s="27" t="s">
        <v>153</v>
      </c>
      <c r="O85" s="47">
        <f>K85-L85</f>
        <v>17834.04</v>
      </c>
      <c r="P85" s="26"/>
      <c r="Q85" s="26"/>
    </row>
    <row r="86" spans="1:20" s="48" customFormat="1" ht="15.75" customHeight="1"/>
    <row r="87" spans="1:20">
      <c r="A87" s="26" t="s">
        <v>154</v>
      </c>
      <c r="B87" s="27" t="s">
        <v>118</v>
      </c>
      <c r="C87" s="27" t="s">
        <v>119</v>
      </c>
      <c r="D87" s="27" t="s">
        <v>120</v>
      </c>
      <c r="E87" s="27" t="s">
        <v>121</v>
      </c>
      <c r="F87" s="27" t="s">
        <v>122</v>
      </c>
      <c r="G87" s="27" t="s">
        <v>123</v>
      </c>
      <c r="H87" s="27" t="s">
        <v>155</v>
      </c>
      <c r="I87" s="27" t="s">
        <v>156</v>
      </c>
      <c r="J87" s="27" t="s">
        <v>157</v>
      </c>
      <c r="K87" s="27" t="s">
        <v>124</v>
      </c>
      <c r="L87" s="27" t="s">
        <v>125</v>
      </c>
      <c r="M87" s="27" t="s">
        <v>126</v>
      </c>
      <c r="N87" s="27" t="s">
        <v>127</v>
      </c>
      <c r="O87" s="27" t="s">
        <v>128</v>
      </c>
      <c r="P87" s="27" t="s">
        <v>129</v>
      </c>
      <c r="Q87" s="26"/>
      <c r="R87" s="26"/>
      <c r="S87" s="26"/>
      <c r="T87" s="26"/>
    </row>
    <row r="88" spans="1:20" s="29" customFormat="1" ht="15.75" customHeight="1">
      <c r="A88" s="29">
        <v>10</v>
      </c>
      <c r="B88" s="30">
        <v>8461.5</v>
      </c>
      <c r="C88" s="31">
        <v>107.91</v>
      </c>
      <c r="D88" s="32">
        <f>C88/B88</f>
        <v>1.275305796844531E-2</v>
      </c>
      <c r="E88" s="30">
        <v>3038.71</v>
      </c>
      <c r="F88" s="31">
        <v>82.2</v>
      </c>
      <c r="G88" s="32">
        <f>F88/E88</f>
        <v>2.7050952542361728E-2</v>
      </c>
      <c r="H88" s="49"/>
      <c r="I88" s="31"/>
      <c r="J88" s="32"/>
      <c r="K88" s="33"/>
      <c r="L88" s="34"/>
      <c r="M88" s="32"/>
      <c r="N88" s="35">
        <f t="shared" ref="N88:O91" si="8">B88+E88+H88+K88</f>
        <v>11500.21</v>
      </c>
      <c r="O88" s="35">
        <f t="shared" si="8"/>
        <v>190.11</v>
      </c>
      <c r="P88" s="32"/>
      <c r="Q88" s="36" t="s">
        <v>130</v>
      </c>
      <c r="R88" s="37">
        <v>1863.33</v>
      </c>
    </row>
    <row r="89" spans="1:20" s="29" customFormat="1">
      <c r="A89" s="29">
        <v>11</v>
      </c>
      <c r="B89" s="30">
        <v>4651.53</v>
      </c>
      <c r="C89" s="31">
        <v>107.6</v>
      </c>
      <c r="D89" s="32">
        <f>C89/B89</f>
        <v>2.3132173714885209E-2</v>
      </c>
      <c r="E89" s="30">
        <v>-330.48</v>
      </c>
      <c r="F89" s="31">
        <v>0.35</v>
      </c>
      <c r="G89" s="32">
        <f>F89/E89</f>
        <v>-1.0590656015492615E-3</v>
      </c>
      <c r="H89" s="49"/>
      <c r="I89" s="31"/>
      <c r="J89" s="32"/>
      <c r="K89" s="33"/>
      <c r="L89" s="34"/>
      <c r="M89" s="34"/>
      <c r="N89" s="35">
        <f t="shared" si="8"/>
        <v>4321.0499999999993</v>
      </c>
      <c r="O89" s="35">
        <f t="shared" si="8"/>
        <v>107.94999999999999</v>
      </c>
      <c r="P89" s="32"/>
      <c r="Q89" s="36" t="s">
        <v>131</v>
      </c>
      <c r="R89" s="38">
        <v>0.09</v>
      </c>
      <c r="S89" s="31"/>
      <c r="T89" s="31"/>
    </row>
    <row r="90" spans="1:20" s="29" customFormat="1">
      <c r="A90" s="29">
        <v>12</v>
      </c>
      <c r="B90" s="30"/>
      <c r="C90" s="31"/>
      <c r="D90" s="32"/>
      <c r="E90" s="30">
        <v>126.1</v>
      </c>
      <c r="F90" s="31"/>
      <c r="G90" s="32">
        <f>F90/E90</f>
        <v>0</v>
      </c>
      <c r="H90" s="49"/>
      <c r="I90" s="31"/>
      <c r="J90" s="32"/>
      <c r="K90" s="33">
        <v>6745.46</v>
      </c>
      <c r="L90" s="34"/>
      <c r="M90" s="34"/>
      <c r="N90" s="35">
        <f t="shared" si="8"/>
        <v>6871.56</v>
      </c>
      <c r="O90" s="35">
        <f t="shared" si="8"/>
        <v>0</v>
      </c>
      <c r="P90" s="32"/>
      <c r="Q90" s="36" t="s">
        <v>132</v>
      </c>
      <c r="R90" s="35">
        <f>R88/(1+R89)*R89</f>
        <v>153.85293577981651</v>
      </c>
      <c r="S90" s="31"/>
      <c r="T90" s="31"/>
    </row>
    <row r="91" spans="1:20" s="29" customFormat="1">
      <c r="A91" s="39" t="s">
        <v>150</v>
      </c>
      <c r="B91" s="30">
        <f>SUM(B88:B90)</f>
        <v>13113.029999999999</v>
      </c>
      <c r="C91" s="30">
        <f>SUM(C88:C90)</f>
        <v>215.51</v>
      </c>
      <c r="D91" s="32">
        <f>C91/B91</f>
        <v>1.6434798059639915E-2</v>
      </c>
      <c r="E91" s="30">
        <f>SUM(E88:E90)</f>
        <v>2834.33</v>
      </c>
      <c r="F91" s="30">
        <f>SUM(F88:F90)</f>
        <v>82.55</v>
      </c>
      <c r="G91" s="32">
        <f>F91/E91</f>
        <v>2.9125048953368166E-2</v>
      </c>
      <c r="H91" s="30"/>
      <c r="I91" s="30"/>
      <c r="J91" s="32"/>
      <c r="K91" s="33">
        <f>SUM(K88:K90)</f>
        <v>6745.46</v>
      </c>
      <c r="L91" s="40">
        <f>R91-F91-I91</f>
        <v>71.3</v>
      </c>
      <c r="M91" s="32">
        <f>L91/K91</f>
        <v>1.0570072315305405E-2</v>
      </c>
      <c r="N91" s="35">
        <f t="shared" si="8"/>
        <v>22692.82</v>
      </c>
      <c r="O91" s="35">
        <f t="shared" si="8"/>
        <v>369.36</v>
      </c>
      <c r="P91" s="32">
        <f>O91/N91</f>
        <v>1.6276513892940589E-2</v>
      </c>
      <c r="Q91" s="36" t="s">
        <v>134</v>
      </c>
      <c r="R91" s="41">
        <v>153.85</v>
      </c>
      <c r="S91" s="31"/>
      <c r="T91" s="31"/>
    </row>
    <row r="92" spans="1:20">
      <c r="A92" s="42" t="s">
        <v>135</v>
      </c>
      <c r="B92" s="30"/>
      <c r="C92" s="26"/>
      <c r="D92" s="26"/>
      <c r="E92" s="30"/>
      <c r="F92" s="26"/>
      <c r="G92" s="26"/>
      <c r="H92" s="50"/>
      <c r="I92" s="26"/>
      <c r="J92" s="26"/>
      <c r="K92" s="34"/>
      <c r="L92" s="34"/>
      <c r="M92" s="34"/>
      <c r="N92" s="35"/>
      <c r="O92" s="26">
        <f>(B92+E92+H92+K92)*R89</f>
        <v>0</v>
      </c>
      <c r="P92" s="43"/>
      <c r="Q92" s="36" t="s">
        <v>151</v>
      </c>
      <c r="R92" s="32">
        <f>R88/(N91-B91)</f>
        <v>0.19450635139183634</v>
      </c>
      <c r="S92" s="43"/>
      <c r="T92" s="26"/>
    </row>
    <row r="93" spans="1:20">
      <c r="A93" s="42"/>
      <c r="B93" s="30"/>
      <c r="C93" s="26"/>
      <c r="D93" s="26"/>
      <c r="E93" s="30"/>
      <c r="F93" s="26"/>
      <c r="G93" s="26"/>
      <c r="H93" s="50"/>
      <c r="I93" s="26"/>
      <c r="J93" s="26"/>
      <c r="K93" s="34"/>
      <c r="L93" s="34"/>
      <c r="M93" s="27" t="s">
        <v>137</v>
      </c>
      <c r="N93" s="35">
        <f>N91</f>
        <v>22692.82</v>
      </c>
      <c r="O93" s="35">
        <f>O91+O92</f>
        <v>369.36</v>
      </c>
      <c r="P93" s="43">
        <f>O93/N93</f>
        <v>1.6276513892940589E-2</v>
      </c>
      <c r="Q93" s="27" t="s">
        <v>152</v>
      </c>
      <c r="R93" s="43">
        <f>(O94/R89*(1+R89))/N94</f>
        <v>0.19712666825894712</v>
      </c>
      <c r="S93" s="43"/>
      <c r="T93" s="26"/>
    </row>
    <row r="94" spans="1:20">
      <c r="A94" s="27"/>
      <c r="C94" s="26"/>
      <c r="D94" s="43"/>
      <c r="F94" s="26"/>
      <c r="G94" s="43"/>
      <c r="M94" s="27" t="s">
        <v>139</v>
      </c>
      <c r="N94" s="44">
        <v>22692.82</v>
      </c>
      <c r="O94" s="44">
        <v>369.36</v>
      </c>
      <c r="P94" s="43">
        <f>O94/N94</f>
        <v>1.6276513892940589E-2</v>
      </c>
      <c r="Q94" s="27" t="s">
        <v>153</v>
      </c>
      <c r="R94" s="47">
        <f>N94-O94</f>
        <v>22323.46</v>
      </c>
      <c r="S94" s="26"/>
      <c r="T94" s="26"/>
    </row>
    <row r="95" spans="1:20" s="46" customFormat="1" ht="10.5" customHeight="1"/>
    <row r="96" spans="1:20">
      <c r="A96" s="26" t="s">
        <v>154</v>
      </c>
      <c r="B96" s="27" t="s">
        <v>118</v>
      </c>
      <c r="C96" s="27" t="s">
        <v>119</v>
      </c>
      <c r="D96" s="27" t="s">
        <v>120</v>
      </c>
      <c r="E96" s="27" t="s">
        <v>121</v>
      </c>
      <c r="F96" s="27" t="s">
        <v>122</v>
      </c>
      <c r="G96" s="27" t="s">
        <v>123</v>
      </c>
      <c r="H96" s="27" t="s">
        <v>155</v>
      </c>
      <c r="I96" s="27" t="s">
        <v>156</v>
      </c>
      <c r="J96" s="27" t="s">
        <v>157</v>
      </c>
      <c r="K96" s="27" t="s">
        <v>124</v>
      </c>
      <c r="L96" s="27" t="s">
        <v>125</v>
      </c>
      <c r="M96" s="27" t="s">
        <v>126</v>
      </c>
      <c r="N96" s="27" t="s">
        <v>127</v>
      </c>
      <c r="O96" s="27" t="s">
        <v>128</v>
      </c>
      <c r="P96" s="27" t="s">
        <v>129</v>
      </c>
      <c r="Q96" s="26"/>
      <c r="R96" s="26"/>
      <c r="S96" s="26"/>
      <c r="T96" s="26"/>
    </row>
    <row r="97" spans="1:20" s="29" customFormat="1" ht="15.75" customHeight="1">
      <c r="A97" s="29">
        <v>7</v>
      </c>
      <c r="B97" s="30">
        <v>10337.58</v>
      </c>
      <c r="C97" s="31">
        <v>127.44</v>
      </c>
      <c r="D97" s="32">
        <f>C97/B97</f>
        <v>1.2327836882519894E-2</v>
      </c>
      <c r="E97" s="30">
        <v>2693.37</v>
      </c>
      <c r="F97" s="31">
        <v>36.04</v>
      </c>
      <c r="G97" s="32">
        <f>F97/E97</f>
        <v>1.3381005951651648E-2</v>
      </c>
      <c r="H97" s="49"/>
      <c r="I97" s="31"/>
      <c r="J97" s="32"/>
      <c r="K97" s="33"/>
      <c r="L97" s="34"/>
      <c r="M97" s="32"/>
      <c r="N97" s="35">
        <f t="shared" ref="N97:O100" si="9">B97+E97+H97+K97</f>
        <v>13030.95</v>
      </c>
      <c r="O97" s="35">
        <f t="shared" si="9"/>
        <v>163.47999999999999</v>
      </c>
      <c r="P97" s="32"/>
      <c r="Q97" s="36" t="s">
        <v>130</v>
      </c>
      <c r="R97" s="37">
        <v>3290.44</v>
      </c>
    </row>
    <row r="98" spans="1:20" s="29" customFormat="1">
      <c r="A98" s="29">
        <v>8</v>
      </c>
      <c r="B98" s="30">
        <v>7478.34</v>
      </c>
      <c r="C98" s="31">
        <v>123.46</v>
      </c>
      <c r="D98" s="32">
        <f>C98/B98</f>
        <v>1.6509011358135629E-2</v>
      </c>
      <c r="E98" s="30">
        <v>2992.63</v>
      </c>
      <c r="F98" s="31">
        <v>46.87</v>
      </c>
      <c r="G98" s="32">
        <f>F98/E98</f>
        <v>1.5661809177880324E-2</v>
      </c>
      <c r="H98" s="49"/>
      <c r="I98" s="31"/>
      <c r="J98" s="32"/>
      <c r="K98" s="33"/>
      <c r="L98" s="34"/>
      <c r="M98" s="34"/>
      <c r="N98" s="35">
        <f t="shared" si="9"/>
        <v>10470.970000000001</v>
      </c>
      <c r="O98" s="35">
        <f t="shared" si="9"/>
        <v>170.32999999999998</v>
      </c>
      <c r="P98" s="32"/>
      <c r="Q98" s="36" t="s">
        <v>131</v>
      </c>
      <c r="R98" s="38">
        <v>0.09</v>
      </c>
      <c r="S98" s="31"/>
      <c r="T98" s="31"/>
    </row>
    <row r="99" spans="1:20" s="29" customFormat="1">
      <c r="A99" s="29">
        <v>9</v>
      </c>
      <c r="B99" s="30">
        <v>6697.82</v>
      </c>
      <c r="C99" s="31">
        <v>119.79</v>
      </c>
      <c r="D99" s="32">
        <f>C99/B99</f>
        <v>1.7884923751310129E-2</v>
      </c>
      <c r="E99" s="30">
        <v>2559.69</v>
      </c>
      <c r="F99" s="31">
        <v>35.14</v>
      </c>
      <c r="G99" s="32">
        <f>F99/E99</f>
        <v>1.3728224902234255E-2</v>
      </c>
      <c r="H99" s="49"/>
      <c r="I99" s="31"/>
      <c r="J99" s="32"/>
      <c r="K99" s="33">
        <v>11669.33</v>
      </c>
      <c r="L99" s="34"/>
      <c r="M99" s="34"/>
      <c r="N99" s="35">
        <f t="shared" si="9"/>
        <v>20926.84</v>
      </c>
      <c r="O99" s="35">
        <f t="shared" si="9"/>
        <v>154.93</v>
      </c>
      <c r="P99" s="32"/>
      <c r="Q99" s="36" t="s">
        <v>132</v>
      </c>
      <c r="R99" s="35">
        <f>R97/(1+R98)*R98</f>
        <v>271.68770642201832</v>
      </c>
      <c r="S99" s="31"/>
      <c r="T99" s="31"/>
    </row>
    <row r="100" spans="1:20" s="29" customFormat="1">
      <c r="A100" s="39" t="s">
        <v>158</v>
      </c>
      <c r="B100" s="30">
        <f>SUM(B97:B99)</f>
        <v>24513.739999999998</v>
      </c>
      <c r="C100" s="30">
        <f>SUM(C97:C99)</f>
        <v>370.69</v>
      </c>
      <c r="D100" s="32">
        <f>C100/B100</f>
        <v>1.5121723572168099E-2</v>
      </c>
      <c r="E100" s="30">
        <f>SUM(E97:E99)</f>
        <v>8245.69</v>
      </c>
      <c r="F100" s="30">
        <f>SUM(F97:F99)</f>
        <v>118.05</v>
      </c>
      <c r="G100" s="32">
        <f>F100/E100</f>
        <v>1.4316570232448709E-2</v>
      </c>
      <c r="H100" s="30"/>
      <c r="I100" s="30"/>
      <c r="J100" s="32"/>
      <c r="K100" s="33">
        <f>SUM(K97:K99)</f>
        <v>11669.33</v>
      </c>
      <c r="L100" s="40">
        <f>R100-F100-I100</f>
        <v>178.08959999999996</v>
      </c>
      <c r="M100" s="32">
        <f>L100/K100</f>
        <v>1.5261338911488488E-2</v>
      </c>
      <c r="N100" s="35">
        <f t="shared" si="9"/>
        <v>44428.76</v>
      </c>
      <c r="O100" s="35">
        <f t="shared" si="9"/>
        <v>666.82960000000003</v>
      </c>
      <c r="P100" s="32">
        <f>O100/N100</f>
        <v>1.5008962662923746E-2</v>
      </c>
      <c r="Q100" s="36" t="s">
        <v>134</v>
      </c>
      <c r="R100" s="41">
        <v>296.13959999999997</v>
      </c>
      <c r="S100" s="31"/>
      <c r="T100" s="31"/>
    </row>
    <row r="101" spans="1:20">
      <c r="A101" s="42" t="s">
        <v>135</v>
      </c>
      <c r="B101" s="30"/>
      <c r="C101" s="26"/>
      <c r="D101" s="26"/>
      <c r="E101" s="30"/>
      <c r="F101" s="26"/>
      <c r="G101" s="26"/>
      <c r="H101" s="50"/>
      <c r="I101" s="26"/>
      <c r="J101" s="26"/>
      <c r="K101" s="34"/>
      <c r="L101" s="34"/>
      <c r="M101" s="34"/>
      <c r="N101" s="35"/>
      <c r="O101" s="26">
        <f>(B101+E101+H101+K101)*R98</f>
        <v>0</v>
      </c>
      <c r="P101" s="43"/>
      <c r="Q101" s="36" t="s">
        <v>151</v>
      </c>
      <c r="R101" s="32">
        <f>R97/(N100-B100)</f>
        <v>0.16522403693292798</v>
      </c>
      <c r="S101" s="43"/>
      <c r="T101" s="26"/>
    </row>
    <row r="102" spans="1:20">
      <c r="A102" s="42"/>
      <c r="B102" s="30"/>
      <c r="C102" s="26"/>
      <c r="D102" s="26"/>
      <c r="E102" s="30"/>
      <c r="F102" s="26"/>
      <c r="G102" s="26"/>
      <c r="H102" s="50"/>
      <c r="I102" s="26"/>
      <c r="J102" s="26"/>
      <c r="K102" s="34"/>
      <c r="L102" s="34"/>
      <c r="M102" s="27" t="s">
        <v>137</v>
      </c>
      <c r="N102" s="35">
        <f>N100</f>
        <v>44428.76</v>
      </c>
      <c r="O102" s="35">
        <f>O100+O101</f>
        <v>666.82960000000003</v>
      </c>
      <c r="P102" s="43">
        <f>O102/N102</f>
        <v>1.5008962662923746E-2</v>
      </c>
      <c r="Q102" s="27" t="s">
        <v>152</v>
      </c>
      <c r="R102" s="43">
        <f>(O103/R98*(1+R98))/N103</f>
        <v>0.16422285424526317</v>
      </c>
      <c r="S102" s="43"/>
      <c r="T102" s="26"/>
    </row>
    <row r="103" spans="1:20">
      <c r="A103" s="27"/>
      <c r="C103" s="26"/>
      <c r="D103" s="43"/>
      <c r="F103" s="26"/>
      <c r="G103" s="43"/>
      <c r="M103" s="27" t="s">
        <v>139</v>
      </c>
      <c r="N103" s="44">
        <v>44428.76</v>
      </c>
      <c r="O103" s="44">
        <v>602.44000000000005</v>
      </c>
      <c r="P103" s="43">
        <f>O103/N103</f>
        <v>1.3559685212911636E-2</v>
      </c>
      <c r="Q103" s="27" t="s">
        <v>153</v>
      </c>
      <c r="R103" s="47">
        <f>N103-O103</f>
        <v>43826.32</v>
      </c>
      <c r="S103" s="26"/>
      <c r="T103" s="26"/>
    </row>
    <row r="104" spans="1:20" s="46" customFormat="1" ht="10.5" customHeight="1"/>
    <row r="105" spans="1:20">
      <c r="A105" s="26" t="s">
        <v>154</v>
      </c>
      <c r="B105" s="27" t="s">
        <v>118</v>
      </c>
      <c r="C105" s="27" t="s">
        <v>119</v>
      </c>
      <c r="D105" s="27" t="s">
        <v>120</v>
      </c>
      <c r="E105" s="27" t="s">
        <v>121</v>
      </c>
      <c r="F105" s="27" t="s">
        <v>122</v>
      </c>
      <c r="G105" s="27" t="s">
        <v>123</v>
      </c>
      <c r="H105" s="27" t="s">
        <v>155</v>
      </c>
      <c r="I105" s="27" t="s">
        <v>156</v>
      </c>
      <c r="J105" s="27" t="s">
        <v>157</v>
      </c>
      <c r="K105" s="27" t="s">
        <v>124</v>
      </c>
      <c r="L105" s="27" t="s">
        <v>125</v>
      </c>
      <c r="M105" s="27" t="s">
        <v>126</v>
      </c>
      <c r="N105" s="27" t="s">
        <v>127</v>
      </c>
      <c r="O105" s="27" t="s">
        <v>128</v>
      </c>
      <c r="P105" s="27" t="s">
        <v>129</v>
      </c>
      <c r="Q105" s="26"/>
      <c r="R105" s="26"/>
      <c r="S105" s="26"/>
      <c r="T105" s="26"/>
    </row>
    <row r="106" spans="1:20" s="29" customFormat="1" ht="15.75" customHeight="1">
      <c r="A106" s="29">
        <v>1</v>
      </c>
      <c r="B106" s="30">
        <v>7457.46</v>
      </c>
      <c r="C106" s="31">
        <v>76.319999999999993</v>
      </c>
      <c r="D106" s="32">
        <f t="shared" ref="D106:D112" si="10">C106/B106</f>
        <v>1.0234047517519369E-2</v>
      </c>
      <c r="E106" s="30">
        <v>5306.03</v>
      </c>
      <c r="F106" s="31">
        <v>65.760000000000005</v>
      </c>
      <c r="G106" s="32">
        <f t="shared" ref="G106:G112" si="11">F106/E106</f>
        <v>1.2393446701205988E-2</v>
      </c>
      <c r="H106" s="49"/>
      <c r="I106" s="31"/>
      <c r="J106" s="32"/>
      <c r="K106" s="33"/>
      <c r="L106" s="34"/>
      <c r="M106" s="32"/>
      <c r="N106" s="35">
        <f t="shared" ref="N106:O112" si="12">B106+E106+H106+K106</f>
        <v>12763.49</v>
      </c>
      <c r="O106" s="35">
        <f t="shared" si="12"/>
        <v>142.07999999999998</v>
      </c>
      <c r="P106" s="32"/>
      <c r="Q106" s="36" t="s">
        <v>130</v>
      </c>
      <c r="R106" s="37">
        <f>3469.939+3768.329</f>
        <v>7238.268</v>
      </c>
    </row>
    <row r="107" spans="1:20" s="29" customFormat="1">
      <c r="A107" s="29">
        <v>2</v>
      </c>
      <c r="B107" s="30">
        <v>11376.84</v>
      </c>
      <c r="C107" s="31">
        <v>109.8</v>
      </c>
      <c r="D107" s="32">
        <f t="shared" si="10"/>
        <v>9.6511860938538283E-3</v>
      </c>
      <c r="E107" s="30">
        <v>4172.43</v>
      </c>
      <c r="F107" s="31">
        <v>44.03</v>
      </c>
      <c r="G107" s="32">
        <f t="shared" si="11"/>
        <v>1.0552603638647023E-2</v>
      </c>
      <c r="H107" s="49"/>
      <c r="I107" s="31"/>
      <c r="J107" s="32"/>
      <c r="K107" s="33"/>
      <c r="L107" s="34"/>
      <c r="M107" s="34"/>
      <c r="N107" s="35">
        <f t="shared" si="12"/>
        <v>15549.27</v>
      </c>
      <c r="O107" s="35">
        <f t="shared" si="12"/>
        <v>153.82999999999998</v>
      </c>
      <c r="P107" s="32"/>
      <c r="Q107" s="36" t="s">
        <v>131</v>
      </c>
      <c r="R107" s="38">
        <v>0.09</v>
      </c>
      <c r="S107" s="31"/>
      <c r="T107" s="31"/>
    </row>
    <row r="108" spans="1:20" s="29" customFormat="1">
      <c r="A108" s="29">
        <v>3</v>
      </c>
      <c r="B108" s="30">
        <v>11165.7</v>
      </c>
      <c r="C108" s="31">
        <v>182.43</v>
      </c>
      <c r="D108" s="32">
        <f t="shared" si="10"/>
        <v>1.6338429296864503E-2</v>
      </c>
      <c r="E108" s="30">
        <v>4578.84</v>
      </c>
      <c r="F108" s="31">
        <v>29.93</v>
      </c>
      <c r="G108" s="32">
        <f t="shared" si="11"/>
        <v>6.5365900533759643E-3</v>
      </c>
      <c r="H108" s="49"/>
      <c r="I108" s="31"/>
      <c r="J108" s="32"/>
      <c r="K108" s="33">
        <v>15675.41</v>
      </c>
      <c r="L108" s="34"/>
      <c r="M108" s="34"/>
      <c r="N108" s="35">
        <f t="shared" si="12"/>
        <v>31419.95</v>
      </c>
      <c r="O108" s="35">
        <f t="shared" si="12"/>
        <v>212.36</v>
      </c>
      <c r="P108" s="32"/>
      <c r="Q108" s="36"/>
      <c r="R108" s="38">
        <v>0.09</v>
      </c>
      <c r="S108" s="31"/>
      <c r="T108" s="31"/>
    </row>
    <row r="109" spans="1:20" s="29" customFormat="1">
      <c r="A109" s="29">
        <v>4</v>
      </c>
      <c r="B109" s="30">
        <v>10958.13</v>
      </c>
      <c r="C109" s="31">
        <v>126.99</v>
      </c>
      <c r="D109" s="32">
        <f t="shared" si="10"/>
        <v>1.1588656093694819E-2</v>
      </c>
      <c r="E109" s="30">
        <v>4391.1000000000004</v>
      </c>
      <c r="F109" s="31">
        <v>42.72</v>
      </c>
      <c r="G109" s="32">
        <f t="shared" si="11"/>
        <v>9.7287695566031281E-3</v>
      </c>
      <c r="H109" s="49"/>
      <c r="I109" s="31"/>
      <c r="J109" s="32"/>
      <c r="K109" s="33"/>
      <c r="L109" s="34"/>
      <c r="M109" s="34"/>
      <c r="N109" s="35">
        <f t="shared" si="12"/>
        <v>15349.23</v>
      </c>
      <c r="O109" s="35">
        <f t="shared" si="12"/>
        <v>169.70999999999998</v>
      </c>
      <c r="P109" s="32"/>
      <c r="Q109" s="36"/>
      <c r="R109" s="38">
        <v>0.09</v>
      </c>
      <c r="S109" s="31"/>
      <c r="T109" s="31"/>
    </row>
    <row r="110" spans="1:20" s="29" customFormat="1">
      <c r="A110" s="29">
        <v>5</v>
      </c>
      <c r="B110" s="30">
        <v>7106.63</v>
      </c>
      <c r="C110" s="31">
        <v>121.1</v>
      </c>
      <c r="D110" s="32">
        <f t="shared" si="10"/>
        <v>1.7040425630713854E-2</v>
      </c>
      <c r="E110" s="30">
        <v>4274.3500000000004</v>
      </c>
      <c r="F110" s="31">
        <v>33.08</v>
      </c>
      <c r="G110" s="32">
        <f t="shared" si="11"/>
        <v>7.7391884146127471E-3</v>
      </c>
      <c r="H110" s="49"/>
      <c r="I110" s="31"/>
      <c r="J110" s="32"/>
      <c r="K110" s="33"/>
      <c r="L110" s="34"/>
      <c r="M110" s="34"/>
      <c r="N110" s="35">
        <f t="shared" si="12"/>
        <v>11380.98</v>
      </c>
      <c r="O110" s="35">
        <f t="shared" si="12"/>
        <v>154.18</v>
      </c>
      <c r="P110" s="32"/>
      <c r="Q110" s="36"/>
      <c r="R110" s="38">
        <v>0.09</v>
      </c>
      <c r="S110" s="31"/>
      <c r="T110" s="31"/>
    </row>
    <row r="111" spans="1:20" s="29" customFormat="1">
      <c r="A111" s="29">
        <v>6</v>
      </c>
      <c r="B111" s="30">
        <v>9994.93</v>
      </c>
      <c r="C111" s="31">
        <v>137.52000000000001</v>
      </c>
      <c r="D111" s="32">
        <f t="shared" si="10"/>
        <v>1.3758975800730971E-2</v>
      </c>
      <c r="E111" s="30">
        <v>3547.81</v>
      </c>
      <c r="F111" s="31">
        <v>52.95</v>
      </c>
      <c r="G111" s="32">
        <f t="shared" si="11"/>
        <v>1.4924700026213355E-2</v>
      </c>
      <c r="H111" s="49"/>
      <c r="I111" s="31"/>
      <c r="J111" s="32"/>
      <c r="K111" s="36">
        <v>13787.78</v>
      </c>
      <c r="L111" s="30"/>
      <c r="M111" s="32"/>
      <c r="N111" s="35">
        <f t="shared" si="12"/>
        <v>27330.52</v>
      </c>
      <c r="O111" s="35">
        <f t="shared" si="12"/>
        <v>190.47000000000003</v>
      </c>
      <c r="P111" s="32"/>
      <c r="Q111" s="36" t="s">
        <v>132</v>
      </c>
      <c r="R111" s="35">
        <f>R106/(1+R110)*R110</f>
        <v>597.65515596330272</v>
      </c>
      <c r="S111" s="31"/>
      <c r="T111" s="36"/>
    </row>
    <row r="112" spans="1:20" s="29" customFormat="1">
      <c r="A112" s="39" t="s">
        <v>159</v>
      </c>
      <c r="B112" s="30">
        <f>SUM(B106:B111)</f>
        <v>58059.689999999995</v>
      </c>
      <c r="C112" s="30">
        <f>SUM(C106:C111)</f>
        <v>754.16</v>
      </c>
      <c r="D112" s="32">
        <f t="shared" si="10"/>
        <v>1.2989390745971947E-2</v>
      </c>
      <c r="E112" s="30">
        <f>SUM(E106:E111)</f>
        <v>26270.560000000001</v>
      </c>
      <c r="F112" s="30">
        <f>SUM(F106:F111)</f>
        <v>268.46999999999997</v>
      </c>
      <c r="G112" s="32">
        <f t="shared" si="11"/>
        <v>1.0219424328982707E-2</v>
      </c>
      <c r="H112" s="30"/>
      <c r="I112" s="30"/>
      <c r="J112" s="32"/>
      <c r="K112" s="33">
        <f>SUM(K106:K111)</f>
        <v>29463.190000000002</v>
      </c>
      <c r="L112" s="40">
        <f>R112-F112-I112</f>
        <v>328.93740000000008</v>
      </c>
      <c r="M112" s="32">
        <f>L112/K112</f>
        <v>1.1164351178538374E-2</v>
      </c>
      <c r="N112" s="35">
        <f t="shared" si="12"/>
        <v>113793.44</v>
      </c>
      <c r="O112" s="35">
        <f t="shared" si="12"/>
        <v>1351.5673999999999</v>
      </c>
      <c r="P112" s="32">
        <f>O112/N112</f>
        <v>1.1877375356611066E-2</v>
      </c>
      <c r="Q112" s="36" t="s">
        <v>134</v>
      </c>
      <c r="R112" s="41">
        <f>286.5087+310.8987</f>
        <v>597.40740000000005</v>
      </c>
      <c r="S112" s="31"/>
      <c r="T112" s="31"/>
    </row>
    <row r="113" spans="1:20">
      <c r="A113" s="42" t="s">
        <v>135</v>
      </c>
      <c r="B113" s="30"/>
      <c r="C113" s="26"/>
      <c r="D113" s="26"/>
      <c r="E113" s="30"/>
      <c r="F113" s="26"/>
      <c r="G113" s="26"/>
      <c r="H113" s="50"/>
      <c r="I113" s="26"/>
      <c r="J113" s="26"/>
      <c r="K113" s="34"/>
      <c r="L113" s="34"/>
      <c r="M113" s="34"/>
      <c r="N113" s="35"/>
      <c r="O113" s="26">
        <f>(B113+E113+H113+K113)*R107</f>
        <v>0</v>
      </c>
      <c r="P113" s="43"/>
      <c r="Q113" s="36" t="s">
        <v>151</v>
      </c>
      <c r="R113" s="32">
        <f>R106/(N112-B112)</f>
        <v>0.12987225873012312</v>
      </c>
      <c r="S113" s="43"/>
      <c r="T113" s="26"/>
    </row>
    <row r="114" spans="1:20">
      <c r="A114" s="42"/>
      <c r="B114" s="30"/>
      <c r="C114" s="26"/>
      <c r="D114" s="26"/>
      <c r="E114" s="30"/>
      <c r="F114" s="26"/>
      <c r="G114" s="26"/>
      <c r="H114" s="50"/>
      <c r="I114" s="26"/>
      <c r="J114" s="26"/>
      <c r="K114" s="34"/>
      <c r="L114" s="34"/>
      <c r="M114" s="27" t="s">
        <v>137</v>
      </c>
      <c r="N114" s="35">
        <f>N112</f>
        <v>113793.44</v>
      </c>
      <c r="O114" s="35">
        <f>O112+O113</f>
        <v>1351.5673999999999</v>
      </c>
      <c r="P114" s="43">
        <f>O114/N114</f>
        <v>1.1877375356611066E-2</v>
      </c>
      <c r="Q114" s="27" t="s">
        <v>152</v>
      </c>
      <c r="R114" s="43">
        <f>(O115/R110*(1+R110))/N115</f>
        <v>0.14384848937200989</v>
      </c>
      <c r="S114" s="43"/>
      <c r="T114" s="26"/>
    </row>
    <row r="115" spans="1:20">
      <c r="A115" s="27"/>
      <c r="C115" s="26"/>
      <c r="D115" s="43"/>
      <c r="F115" s="26"/>
      <c r="G115" s="43"/>
      <c r="M115" s="27" t="s">
        <v>139</v>
      </c>
      <c r="N115" s="44">
        <v>113793.44</v>
      </c>
      <c r="O115" s="44">
        <v>1351.57</v>
      </c>
      <c r="P115" s="43">
        <f>O115/N115</f>
        <v>1.1877398205028339E-2</v>
      </c>
      <c r="Q115" s="27" t="s">
        <v>153</v>
      </c>
      <c r="R115" s="47">
        <f>N115-O115</f>
        <v>112441.87</v>
      </c>
      <c r="S115" s="26"/>
      <c r="T115" s="26"/>
    </row>
    <row r="116" spans="1:20" s="46" customFormat="1" ht="10.5" customHeight="1"/>
    <row r="117" spans="1:20">
      <c r="A117" s="28">
        <v>2014</v>
      </c>
      <c r="B117" s="27" t="s">
        <v>118</v>
      </c>
      <c r="C117" s="27" t="s">
        <v>119</v>
      </c>
      <c r="D117" s="27" t="s">
        <v>120</v>
      </c>
      <c r="E117" s="27" t="s">
        <v>121</v>
      </c>
      <c r="F117" s="27" t="s">
        <v>122</v>
      </c>
      <c r="G117" s="27" t="s">
        <v>123</v>
      </c>
      <c r="H117" s="27" t="s">
        <v>155</v>
      </c>
      <c r="I117" s="27" t="s">
        <v>156</v>
      </c>
      <c r="J117" s="27" t="s">
        <v>157</v>
      </c>
      <c r="K117" s="27" t="s">
        <v>124</v>
      </c>
      <c r="L117" s="27" t="s">
        <v>125</v>
      </c>
      <c r="M117" s="27" t="s">
        <v>126</v>
      </c>
      <c r="N117" s="27" t="s">
        <v>127</v>
      </c>
      <c r="O117" s="27" t="s">
        <v>128</v>
      </c>
      <c r="P117" s="27" t="s">
        <v>129</v>
      </c>
      <c r="Q117" s="26"/>
      <c r="R117" s="26"/>
      <c r="S117" s="26"/>
      <c r="T117" s="26"/>
    </row>
    <row r="118" spans="1:20" s="29" customFormat="1" ht="15.75" customHeight="1">
      <c r="A118" s="29">
        <v>10</v>
      </c>
      <c r="B118" s="30">
        <v>7019.57</v>
      </c>
      <c r="C118" s="31">
        <v>117.03</v>
      </c>
      <c r="D118" s="32">
        <f>C118/B118</f>
        <v>1.6671961387948266E-2</v>
      </c>
      <c r="E118" s="30">
        <v>3977.44</v>
      </c>
      <c r="F118" s="31">
        <v>43.96</v>
      </c>
      <c r="G118" s="32">
        <f>F118/E118</f>
        <v>1.1052335170360835E-2</v>
      </c>
      <c r="H118" s="49"/>
      <c r="I118" s="31"/>
      <c r="J118" s="32"/>
      <c r="K118" s="33"/>
      <c r="L118" s="34"/>
      <c r="M118" s="32"/>
      <c r="N118" s="35">
        <f t="shared" ref="N118:O121" si="13">B118+E118+H118+K118</f>
        <v>10997.01</v>
      </c>
      <c r="O118" s="35">
        <f t="shared" si="13"/>
        <v>160.99</v>
      </c>
      <c r="P118" s="32"/>
      <c r="Q118" s="36" t="s">
        <v>130</v>
      </c>
      <c r="R118" s="37">
        <v>4835.71</v>
      </c>
    </row>
    <row r="119" spans="1:20" s="29" customFormat="1">
      <c r="A119" s="29">
        <v>11</v>
      </c>
      <c r="B119" s="30">
        <v>4789.88</v>
      </c>
      <c r="C119" s="31">
        <v>97.61</v>
      </c>
      <c r="D119" s="32">
        <f>C119/B119</f>
        <v>2.0378381086791318E-2</v>
      </c>
      <c r="E119" s="30">
        <v>5358.57</v>
      </c>
      <c r="F119" s="31">
        <v>62.31</v>
      </c>
      <c r="G119" s="32">
        <f>F119/E119</f>
        <v>1.1628102273554326E-2</v>
      </c>
      <c r="H119" s="49"/>
      <c r="I119" s="31"/>
      <c r="J119" s="32"/>
      <c r="K119" s="33"/>
      <c r="L119" s="34"/>
      <c r="M119" s="34"/>
      <c r="N119" s="35">
        <f t="shared" si="13"/>
        <v>10148.450000000001</v>
      </c>
      <c r="O119" s="35">
        <f t="shared" si="13"/>
        <v>159.92000000000002</v>
      </c>
      <c r="P119" s="32"/>
      <c r="Q119" s="36" t="s">
        <v>131</v>
      </c>
      <c r="R119" s="38">
        <v>0.09</v>
      </c>
      <c r="S119" s="31"/>
      <c r="T119" s="31"/>
    </row>
    <row r="120" spans="1:20" s="29" customFormat="1">
      <c r="A120" s="29">
        <v>12</v>
      </c>
      <c r="B120" s="30">
        <v>5434.36</v>
      </c>
      <c r="C120" s="31">
        <v>52.24</v>
      </c>
      <c r="D120" s="32">
        <f>C120/B120</f>
        <v>9.6129074996871774E-3</v>
      </c>
      <c r="E120" s="30">
        <v>2958.47</v>
      </c>
      <c r="F120" s="31">
        <v>30.94</v>
      </c>
      <c r="G120" s="32">
        <f>F120/E120</f>
        <v>1.0458108414146502E-2</v>
      </c>
      <c r="H120" s="49"/>
      <c r="I120" s="31"/>
      <c r="J120" s="32"/>
      <c r="K120" s="36"/>
      <c r="L120" s="30"/>
      <c r="M120" s="32"/>
      <c r="N120" s="35">
        <f t="shared" si="13"/>
        <v>8392.83</v>
      </c>
      <c r="O120" s="35">
        <f t="shared" si="13"/>
        <v>83.18</v>
      </c>
      <c r="P120" s="32"/>
      <c r="Q120" s="36" t="s">
        <v>132</v>
      </c>
      <c r="R120" s="35">
        <f>R118/(1+R119)*R119</f>
        <v>399.27880733944954</v>
      </c>
      <c r="S120" s="31"/>
      <c r="T120" s="36"/>
    </row>
    <row r="121" spans="1:20" s="29" customFormat="1">
      <c r="A121" s="39" t="s">
        <v>146</v>
      </c>
      <c r="B121" s="30">
        <f>SUM(B118:B120)</f>
        <v>17243.810000000001</v>
      </c>
      <c r="C121" s="30">
        <f>SUM(C118:C120)</f>
        <v>266.88</v>
      </c>
      <c r="D121" s="32">
        <f>C121/B121</f>
        <v>1.547685807254893E-2</v>
      </c>
      <c r="E121" s="30">
        <f>SUM(E118:E120)</f>
        <v>12294.48</v>
      </c>
      <c r="F121" s="30">
        <f>SUM(F118:F120)</f>
        <v>137.21</v>
      </c>
      <c r="G121" s="32">
        <f>F121/E121</f>
        <v>1.11602930746156E-2</v>
      </c>
      <c r="H121" s="30"/>
      <c r="I121" s="30"/>
      <c r="J121" s="32"/>
      <c r="K121" s="36">
        <v>13223.17</v>
      </c>
      <c r="L121" s="40">
        <f>R121-F121-I121</f>
        <v>262.06999999999994</v>
      </c>
      <c r="M121" s="32">
        <f>L121/K121</f>
        <v>1.9818999528857295E-2</v>
      </c>
      <c r="N121" s="35">
        <f t="shared" si="13"/>
        <v>42761.46</v>
      </c>
      <c r="O121" s="35">
        <f t="shared" si="13"/>
        <v>666.16</v>
      </c>
      <c r="P121" s="32">
        <f>O121/N121</f>
        <v>1.5578513923518982E-2</v>
      </c>
      <c r="Q121" s="36" t="s">
        <v>134</v>
      </c>
      <c r="R121" s="41">
        <v>399.28</v>
      </c>
      <c r="S121" s="31"/>
      <c r="T121" s="31"/>
    </row>
    <row r="122" spans="1:20">
      <c r="A122" s="42" t="s">
        <v>135</v>
      </c>
      <c r="B122" s="30"/>
      <c r="C122" s="26"/>
      <c r="D122" s="26"/>
      <c r="E122" s="30"/>
      <c r="F122" s="26"/>
      <c r="G122" s="26"/>
      <c r="H122" s="50"/>
      <c r="I122" s="26"/>
      <c r="J122" s="26"/>
      <c r="K122" s="34"/>
      <c r="L122" s="34"/>
      <c r="M122" s="34"/>
      <c r="N122" s="35"/>
      <c r="O122" s="26">
        <f>(B122+E122+H122+K122)*R119</f>
        <v>0</v>
      </c>
      <c r="P122" s="43"/>
      <c r="Q122" s="36" t="s">
        <v>151</v>
      </c>
      <c r="R122" s="32">
        <f>R118/(N121-B121)</f>
        <v>0.18950451942087146</v>
      </c>
      <c r="S122" s="43"/>
      <c r="T122" s="26"/>
    </row>
    <row r="123" spans="1:20">
      <c r="A123" s="42"/>
      <c r="B123" s="30"/>
      <c r="C123" s="26"/>
      <c r="D123" s="26"/>
      <c r="E123" s="30"/>
      <c r="F123" s="26"/>
      <c r="G123" s="26"/>
      <c r="H123" s="50"/>
      <c r="I123" s="26"/>
      <c r="J123" s="26"/>
      <c r="K123" s="34"/>
      <c r="L123" s="34"/>
      <c r="M123" s="27" t="s">
        <v>137</v>
      </c>
      <c r="N123" s="35">
        <f>N121</f>
        <v>42761.46</v>
      </c>
      <c r="O123" s="35">
        <f>O121+O122</f>
        <v>666.16</v>
      </c>
      <c r="P123" s="43">
        <f>O123/N123</f>
        <v>1.5578513923518982E-2</v>
      </c>
      <c r="Q123" s="27" t="s">
        <v>152</v>
      </c>
      <c r="R123" s="43">
        <f>(O124/R119*(1+R119))/N124</f>
        <v>0.16318287022421074</v>
      </c>
      <c r="S123" s="43"/>
      <c r="T123" s="26"/>
    </row>
    <row r="124" spans="1:20">
      <c r="A124" s="27"/>
      <c r="C124" s="26"/>
      <c r="D124" s="43"/>
      <c r="F124" s="26"/>
      <c r="G124" s="43"/>
      <c r="M124" s="27" t="s">
        <v>139</v>
      </c>
      <c r="N124" s="51">
        <v>42761.46</v>
      </c>
      <c r="O124" s="51">
        <v>576.16</v>
      </c>
      <c r="P124" s="43">
        <f>O124/N124</f>
        <v>1.3473814972641251E-2</v>
      </c>
      <c r="Q124" s="27" t="s">
        <v>153</v>
      </c>
      <c r="R124" s="52">
        <f>N124-O124</f>
        <v>42185.299999999996</v>
      </c>
      <c r="S124" s="26"/>
      <c r="T124" s="26"/>
    </row>
    <row r="125" spans="1:20" s="46" customFormat="1" ht="10.5" customHeight="1"/>
    <row r="126" spans="1:20">
      <c r="A126" s="28">
        <v>2014</v>
      </c>
      <c r="B126" s="27" t="s">
        <v>118</v>
      </c>
      <c r="C126" s="27" t="s">
        <v>119</v>
      </c>
      <c r="D126" s="27" t="s">
        <v>120</v>
      </c>
      <c r="E126" s="27" t="s">
        <v>121</v>
      </c>
      <c r="F126" s="27" t="s">
        <v>122</v>
      </c>
      <c r="G126" s="27" t="s">
        <v>123</v>
      </c>
      <c r="H126" s="27" t="s">
        <v>155</v>
      </c>
      <c r="I126" s="27" t="s">
        <v>156</v>
      </c>
      <c r="J126" s="27" t="s">
        <v>157</v>
      </c>
      <c r="K126" s="27" t="s">
        <v>124</v>
      </c>
      <c r="L126" s="27" t="s">
        <v>125</v>
      </c>
      <c r="M126" s="27" t="s">
        <v>126</v>
      </c>
      <c r="N126" s="27" t="s">
        <v>127</v>
      </c>
      <c r="O126" s="27" t="s">
        <v>128</v>
      </c>
      <c r="P126" s="27" t="s">
        <v>129</v>
      </c>
      <c r="Q126" s="26"/>
      <c r="R126" s="26"/>
      <c r="S126" s="26"/>
      <c r="T126" s="26"/>
    </row>
    <row r="127" spans="1:20" s="29" customFormat="1" ht="15.75" customHeight="1">
      <c r="A127" s="29">
        <v>7</v>
      </c>
      <c r="B127" s="30">
        <v>5897.84</v>
      </c>
      <c r="C127" s="31">
        <v>98.38</v>
      </c>
      <c r="D127" s="32">
        <f>C127/B127</f>
        <v>1.6680683097540793E-2</v>
      </c>
      <c r="E127" s="30">
        <v>4511.1499999999996</v>
      </c>
      <c r="F127" s="31">
        <v>43.94</v>
      </c>
      <c r="G127" s="32">
        <f>F127/E127</f>
        <v>9.7403101204792571E-3</v>
      </c>
      <c r="H127" s="49"/>
      <c r="I127" s="31"/>
      <c r="J127" s="32"/>
      <c r="K127" s="33"/>
      <c r="L127" s="34"/>
      <c r="M127" s="32"/>
      <c r="N127" s="35">
        <f t="shared" ref="N127:O130" si="14">B127+E127+H127+K127</f>
        <v>10408.99</v>
      </c>
      <c r="O127" s="35">
        <f t="shared" si="14"/>
        <v>142.32</v>
      </c>
      <c r="P127" s="32"/>
      <c r="Q127" s="36" t="s">
        <v>130</v>
      </c>
      <c r="R127" s="37">
        <v>4518.0200000000004</v>
      </c>
    </row>
    <row r="128" spans="1:20" s="29" customFormat="1">
      <c r="A128" s="29">
        <v>8</v>
      </c>
      <c r="B128" s="30">
        <v>6082.7</v>
      </c>
      <c r="C128" s="31">
        <v>120.53</v>
      </c>
      <c r="D128" s="32">
        <f>C128/B128</f>
        <v>1.9815213638680194E-2</v>
      </c>
      <c r="E128" s="30">
        <v>3825.43</v>
      </c>
      <c r="F128" s="31">
        <v>22.24</v>
      </c>
      <c r="G128" s="32">
        <f>F128/E128</f>
        <v>5.8137255158243646E-3</v>
      </c>
      <c r="H128" s="49"/>
      <c r="I128" s="31"/>
      <c r="J128" s="32"/>
      <c r="K128" s="33"/>
      <c r="L128" s="34"/>
      <c r="M128" s="34"/>
      <c r="N128" s="35">
        <f t="shared" si="14"/>
        <v>9908.1299999999992</v>
      </c>
      <c r="O128" s="35">
        <f t="shared" si="14"/>
        <v>142.77000000000001</v>
      </c>
      <c r="P128" s="32"/>
      <c r="Q128" s="36" t="s">
        <v>131</v>
      </c>
      <c r="R128" s="38">
        <v>0.09</v>
      </c>
      <c r="S128" s="31"/>
      <c r="T128" s="31"/>
    </row>
    <row r="129" spans="1:21" s="29" customFormat="1">
      <c r="A129" s="29">
        <v>9</v>
      </c>
      <c r="B129" s="30">
        <v>6571.88</v>
      </c>
      <c r="C129" s="31">
        <v>93.02</v>
      </c>
      <c r="D129" s="32">
        <f>C129/B129</f>
        <v>1.4154245056209181E-2</v>
      </c>
      <c r="E129" s="30">
        <v>3597.64</v>
      </c>
      <c r="F129" s="31">
        <v>52.96</v>
      </c>
      <c r="G129" s="32">
        <f>F129/E129</f>
        <v>1.4720761388021036E-2</v>
      </c>
      <c r="H129" s="49"/>
      <c r="I129" s="31"/>
      <c r="J129" s="32"/>
      <c r="K129" s="36"/>
      <c r="L129" s="30"/>
      <c r="M129" s="32"/>
      <c r="N129" s="35">
        <f t="shared" si="14"/>
        <v>10169.52</v>
      </c>
      <c r="O129" s="35">
        <f t="shared" si="14"/>
        <v>145.97999999999999</v>
      </c>
      <c r="P129" s="32"/>
      <c r="Q129" s="36" t="s">
        <v>132</v>
      </c>
      <c r="R129" s="35">
        <f>R127/(1+R128)*R128</f>
        <v>373.04752293577985</v>
      </c>
      <c r="S129" s="31"/>
      <c r="T129" s="36"/>
    </row>
    <row r="130" spans="1:21" s="29" customFormat="1">
      <c r="A130" s="39" t="s">
        <v>133</v>
      </c>
      <c r="B130" s="30">
        <f>SUM(B127:B129)</f>
        <v>18552.420000000002</v>
      </c>
      <c r="C130" s="30">
        <f>SUM(C127:C129)</f>
        <v>311.93</v>
      </c>
      <c r="D130" s="32">
        <f>C130/B130</f>
        <v>1.6813439971712585E-2</v>
      </c>
      <c r="E130" s="30">
        <f>SUM(E127:E129)</f>
        <v>11934.22</v>
      </c>
      <c r="F130" s="30">
        <f>SUM(F127:F129)</f>
        <v>119.13999999999999</v>
      </c>
      <c r="G130" s="32">
        <f>F130/E130</f>
        <v>9.9830571248058098E-3</v>
      </c>
      <c r="H130" s="30"/>
      <c r="I130" s="30"/>
      <c r="J130" s="32"/>
      <c r="K130" s="36">
        <v>15068.69</v>
      </c>
      <c r="L130" s="40">
        <f>R130-F130-I130</f>
        <v>253.91000000000003</v>
      </c>
      <c r="M130" s="32">
        <f>L130/K130</f>
        <v>1.6850170784587115E-2</v>
      </c>
      <c r="N130" s="35">
        <f t="shared" si="14"/>
        <v>45555.33</v>
      </c>
      <c r="O130" s="35">
        <f t="shared" si="14"/>
        <v>684.98</v>
      </c>
      <c r="P130" s="32">
        <f>O130/N130</f>
        <v>1.5036220789093176E-2</v>
      </c>
      <c r="Q130" s="36" t="s">
        <v>134</v>
      </c>
      <c r="R130" s="41">
        <v>373.05</v>
      </c>
      <c r="S130" s="31"/>
      <c r="T130" s="31"/>
    </row>
    <row r="131" spans="1:21">
      <c r="A131" s="42" t="s">
        <v>135</v>
      </c>
      <c r="B131" s="30"/>
      <c r="C131" s="26"/>
      <c r="D131" s="26"/>
      <c r="E131" s="30"/>
      <c r="F131" s="26"/>
      <c r="G131" s="26"/>
      <c r="H131" s="50"/>
      <c r="I131" s="26"/>
      <c r="J131" s="26"/>
      <c r="K131" s="34"/>
      <c r="L131" s="34"/>
      <c r="M131" s="34"/>
      <c r="N131" s="35"/>
      <c r="O131" s="26">
        <f>(B131+E131+H131+K131)*R128</f>
        <v>0</v>
      </c>
      <c r="P131" s="43"/>
      <c r="Q131" s="36" t="s">
        <v>151</v>
      </c>
      <c r="R131" s="32">
        <f>R127/(N130-B130)</f>
        <v>0.1673160411229753</v>
      </c>
      <c r="S131" s="43"/>
      <c r="T131" s="26"/>
    </row>
    <row r="132" spans="1:21">
      <c r="A132" s="42"/>
      <c r="B132" s="30"/>
      <c r="C132" s="26"/>
      <c r="D132" s="26"/>
      <c r="E132" s="30"/>
      <c r="F132" s="26"/>
      <c r="G132" s="26"/>
      <c r="H132" s="50"/>
      <c r="I132" s="26"/>
      <c r="J132" s="26"/>
      <c r="K132" s="34"/>
      <c r="L132" s="34"/>
      <c r="M132" s="27" t="s">
        <v>137</v>
      </c>
      <c r="N132" s="35">
        <f>N130</f>
        <v>45555.33</v>
      </c>
      <c r="O132" s="35">
        <f>O130+O131</f>
        <v>684.98</v>
      </c>
      <c r="P132" s="43">
        <f>O132/N132</f>
        <v>1.5036220789093176E-2</v>
      </c>
      <c r="Q132" s="27" t="s">
        <v>152</v>
      </c>
      <c r="R132" s="43">
        <f>(O133/R128*(1+R128))/N133</f>
        <v>0.18210534066790626</v>
      </c>
      <c r="S132" s="43"/>
      <c r="T132" s="26"/>
    </row>
    <row r="133" spans="1:21">
      <c r="A133" s="27"/>
      <c r="C133" s="26"/>
      <c r="D133" s="43"/>
      <c r="F133" s="26"/>
      <c r="G133" s="43"/>
      <c r="M133" s="27" t="s">
        <v>139</v>
      </c>
      <c r="N133" s="51">
        <v>45555.33</v>
      </c>
      <c r="O133" s="51">
        <v>684.98</v>
      </c>
      <c r="P133" s="43">
        <f>O133/N133</f>
        <v>1.5036220789093176E-2</v>
      </c>
      <c r="Q133" s="27" t="s">
        <v>153</v>
      </c>
      <c r="R133" s="52">
        <f>N133-O133</f>
        <v>44870.35</v>
      </c>
      <c r="S133" s="26"/>
      <c r="T133" s="26"/>
    </row>
    <row r="134" spans="1:21" s="46" customFormat="1" ht="10.5" customHeight="1"/>
    <row r="135" spans="1:21">
      <c r="A135" s="28">
        <v>2014</v>
      </c>
      <c r="B135" s="27" t="s">
        <v>118</v>
      </c>
      <c r="C135" s="27" t="s">
        <v>119</v>
      </c>
      <c r="D135" s="27" t="s">
        <v>120</v>
      </c>
      <c r="E135" s="27" t="s">
        <v>121</v>
      </c>
      <c r="F135" s="27" t="s">
        <v>122</v>
      </c>
      <c r="G135" s="27" t="s">
        <v>123</v>
      </c>
      <c r="H135" s="27" t="s">
        <v>155</v>
      </c>
      <c r="I135" s="27" t="s">
        <v>156</v>
      </c>
      <c r="J135" s="27" t="s">
        <v>157</v>
      </c>
      <c r="K135" s="27" t="s">
        <v>124</v>
      </c>
      <c r="L135" s="27" t="s">
        <v>125</v>
      </c>
      <c r="M135" s="27" t="s">
        <v>126</v>
      </c>
      <c r="N135" s="27" t="s">
        <v>127</v>
      </c>
      <c r="O135" s="27" t="s">
        <v>128</v>
      </c>
      <c r="P135" s="27" t="s">
        <v>129</v>
      </c>
      <c r="Q135" s="26"/>
      <c r="R135" s="26"/>
      <c r="S135" s="26"/>
      <c r="T135" s="26"/>
    </row>
    <row r="136" spans="1:21" s="29" customFormat="1" ht="15.75" customHeight="1">
      <c r="A136" s="29">
        <v>4</v>
      </c>
      <c r="B136" s="30">
        <v>5207.12</v>
      </c>
      <c r="C136" s="31">
        <v>72.42</v>
      </c>
      <c r="D136" s="32"/>
      <c r="E136" s="30">
        <v>4543.33</v>
      </c>
      <c r="F136" s="31">
        <v>40.299999999999997</v>
      </c>
      <c r="G136" s="32"/>
      <c r="H136" s="49"/>
      <c r="I136" s="31"/>
      <c r="J136" s="32"/>
      <c r="K136" s="33"/>
      <c r="L136" s="34"/>
      <c r="M136" s="32"/>
      <c r="N136" s="35">
        <f t="shared" ref="N136:O139" si="15">B136+E136+H136+K136</f>
        <v>9750.4500000000007</v>
      </c>
      <c r="O136" s="35">
        <f t="shared" si="15"/>
        <v>112.72</v>
      </c>
      <c r="P136" s="32"/>
      <c r="Q136" s="36" t="s">
        <v>130</v>
      </c>
      <c r="R136" s="37">
        <v>4068.97</v>
      </c>
    </row>
    <row r="137" spans="1:21" s="29" customFormat="1">
      <c r="A137" s="29">
        <v>5</v>
      </c>
      <c r="B137" s="30">
        <v>5269.14</v>
      </c>
      <c r="C137" s="31">
        <v>65.7</v>
      </c>
      <c r="D137" s="32"/>
      <c r="E137" s="30">
        <v>3626.7</v>
      </c>
      <c r="F137" s="31">
        <v>47.86</v>
      </c>
      <c r="G137" s="32"/>
      <c r="H137" s="49"/>
      <c r="I137" s="31"/>
      <c r="J137" s="32"/>
      <c r="K137" s="33"/>
      <c r="L137" s="34"/>
      <c r="M137" s="34"/>
      <c r="N137" s="35">
        <f t="shared" si="15"/>
        <v>8895.84</v>
      </c>
      <c r="O137" s="35">
        <f t="shared" si="15"/>
        <v>113.56</v>
      </c>
      <c r="P137" s="32"/>
      <c r="Q137" s="36" t="s">
        <v>131</v>
      </c>
      <c r="R137" s="38">
        <v>0.09</v>
      </c>
      <c r="S137" s="31"/>
      <c r="T137" s="31"/>
    </row>
    <row r="138" spans="1:21" s="29" customFormat="1">
      <c r="A138" s="29">
        <v>6</v>
      </c>
      <c r="B138" s="30">
        <v>4397.9399999999996</v>
      </c>
      <c r="C138" s="31">
        <v>64.900000000000006</v>
      </c>
      <c r="D138" s="32"/>
      <c r="E138" s="30">
        <v>4243.8900000000003</v>
      </c>
      <c r="F138" s="31">
        <v>27.09</v>
      </c>
      <c r="G138" s="32">
        <f>F138/E138</f>
        <v>6.3832945717254685E-3</v>
      </c>
      <c r="H138" s="49"/>
      <c r="I138" s="31"/>
      <c r="J138" s="32"/>
      <c r="K138" s="36"/>
      <c r="L138" s="30"/>
      <c r="M138" s="32"/>
      <c r="N138" s="35">
        <f t="shared" si="15"/>
        <v>8641.83</v>
      </c>
      <c r="O138" s="35">
        <f t="shared" si="15"/>
        <v>91.990000000000009</v>
      </c>
      <c r="P138" s="32"/>
      <c r="Q138" s="36" t="s">
        <v>132</v>
      </c>
      <c r="R138" s="35">
        <f>R136/(1+R137)*R137</f>
        <v>335.96999999999997</v>
      </c>
      <c r="S138" s="31"/>
      <c r="T138" s="36"/>
    </row>
    <row r="139" spans="1:21" s="29" customFormat="1">
      <c r="A139" s="39" t="s">
        <v>143</v>
      </c>
      <c r="B139" s="30">
        <f>SUM(B136:B138)</f>
        <v>14874.2</v>
      </c>
      <c r="C139" s="30">
        <f>SUM(C136:C138)</f>
        <v>203.02</v>
      </c>
      <c r="D139" s="32">
        <f>C139/B139</f>
        <v>1.3649137432601417E-2</v>
      </c>
      <c r="E139" s="30">
        <f>SUM(E136:E138)</f>
        <v>12413.92</v>
      </c>
      <c r="F139" s="30">
        <f>SUM(F136:F138)</f>
        <v>115.25</v>
      </c>
      <c r="G139" s="32">
        <f>F139/E139</f>
        <v>9.2839328753528301E-3</v>
      </c>
      <c r="H139" s="30"/>
      <c r="I139" s="30"/>
      <c r="J139" s="32"/>
      <c r="K139" s="36">
        <v>16598.599999999999</v>
      </c>
      <c r="L139" s="40">
        <f>R139-F139-I139</f>
        <v>220.72000000000003</v>
      </c>
      <c r="M139" s="32">
        <f>L139/K139</f>
        <v>1.3297507018664228E-2</v>
      </c>
      <c r="N139" s="35">
        <f t="shared" si="15"/>
        <v>43886.720000000001</v>
      </c>
      <c r="O139" s="35">
        <f t="shared" si="15"/>
        <v>538.99</v>
      </c>
      <c r="P139" s="32">
        <f>O139/N139</f>
        <v>1.2281391728522889E-2</v>
      </c>
      <c r="Q139" s="36" t="s">
        <v>134</v>
      </c>
      <c r="R139" s="41">
        <v>335.97</v>
      </c>
      <c r="S139" s="31"/>
      <c r="T139" s="31"/>
    </row>
    <row r="140" spans="1:21">
      <c r="A140" s="42" t="s">
        <v>135</v>
      </c>
      <c r="B140" s="30"/>
      <c r="C140" s="26"/>
      <c r="D140" s="26"/>
      <c r="E140" s="30"/>
      <c r="F140" s="26"/>
      <c r="G140" s="26"/>
      <c r="H140" s="50"/>
      <c r="I140" s="26"/>
      <c r="J140" s="26"/>
      <c r="K140" s="34"/>
      <c r="L140" s="34"/>
      <c r="M140" s="34"/>
      <c r="N140" s="35"/>
      <c r="O140" s="26">
        <f>(B140+E140+H140+K140)*R137</f>
        <v>0</v>
      </c>
      <c r="P140" s="43"/>
      <c r="Q140" s="36" t="s">
        <v>151</v>
      </c>
      <c r="R140" s="32">
        <f>R136/(N139-B139)</f>
        <v>0.14024876156914323</v>
      </c>
      <c r="S140" s="43"/>
      <c r="T140" s="26"/>
    </row>
    <row r="141" spans="1:21">
      <c r="A141" s="42"/>
      <c r="B141" s="30"/>
      <c r="C141" s="26"/>
      <c r="D141" s="26"/>
      <c r="E141" s="30"/>
      <c r="F141" s="26"/>
      <c r="G141" s="26"/>
      <c r="H141" s="50"/>
      <c r="I141" s="26"/>
      <c r="J141" s="26"/>
      <c r="K141" s="34"/>
      <c r="L141" s="34"/>
      <c r="M141" s="27" t="s">
        <v>137</v>
      </c>
      <c r="N141" s="35">
        <f>N139</f>
        <v>43886.720000000001</v>
      </c>
      <c r="O141" s="35">
        <f>O139+O140</f>
        <v>538.99</v>
      </c>
      <c r="P141" s="43">
        <f>O141/N141</f>
        <v>1.2281391728522889E-2</v>
      </c>
      <c r="Q141" s="27" t="s">
        <v>152</v>
      </c>
      <c r="R141" s="43">
        <f>(O142/R137*(1+R137))/N142</f>
        <v>0.14874129982322168</v>
      </c>
      <c r="S141" s="43"/>
      <c r="T141" s="26"/>
    </row>
    <row r="142" spans="1:21">
      <c r="A142" s="27"/>
      <c r="C142" s="26"/>
      <c r="D142" s="43"/>
      <c r="F142" s="26"/>
      <c r="G142" s="43"/>
      <c r="M142" s="27" t="s">
        <v>139</v>
      </c>
      <c r="N142" s="51">
        <v>43886.720000000001</v>
      </c>
      <c r="O142" s="51">
        <v>538.99</v>
      </c>
      <c r="P142" s="43">
        <f>O142/N142</f>
        <v>1.2281391728522889E-2</v>
      </c>
      <c r="S142" s="26"/>
      <c r="T142" s="26"/>
    </row>
    <row r="143" spans="1:21" s="46" customFormat="1" ht="10.5" customHeight="1"/>
    <row r="144" spans="1:21">
      <c r="A144" s="28">
        <v>2014</v>
      </c>
      <c r="B144" s="27" t="s">
        <v>118</v>
      </c>
      <c r="C144" s="27" t="s">
        <v>119</v>
      </c>
      <c r="D144" s="27" t="s">
        <v>120</v>
      </c>
      <c r="E144" s="27" t="s">
        <v>160</v>
      </c>
      <c r="F144" s="27" t="s">
        <v>121</v>
      </c>
      <c r="G144" s="27" t="s">
        <v>122</v>
      </c>
      <c r="H144" s="27" t="s">
        <v>123</v>
      </c>
      <c r="I144" s="27" t="s">
        <v>155</v>
      </c>
      <c r="J144" s="27" t="s">
        <v>156</v>
      </c>
      <c r="K144" s="27" t="s">
        <v>157</v>
      </c>
      <c r="L144" s="27" t="s">
        <v>124</v>
      </c>
      <c r="M144" s="27" t="s">
        <v>125</v>
      </c>
      <c r="N144" s="27" t="s">
        <v>126</v>
      </c>
      <c r="O144" s="27" t="s">
        <v>127</v>
      </c>
      <c r="P144" s="27" t="s">
        <v>128</v>
      </c>
      <c r="Q144" s="27" t="s">
        <v>129</v>
      </c>
      <c r="R144" s="26"/>
      <c r="S144" s="26"/>
      <c r="T144" s="26"/>
      <c r="U144" s="26"/>
    </row>
    <row r="145" spans="1:21" s="29" customFormat="1" ht="15.75" customHeight="1">
      <c r="A145" s="29">
        <v>1</v>
      </c>
      <c r="B145" s="30"/>
      <c r="C145" s="31"/>
      <c r="D145" s="32"/>
      <c r="E145" s="53"/>
      <c r="F145" s="30"/>
      <c r="G145" s="31"/>
      <c r="H145" s="32"/>
      <c r="I145" s="49"/>
      <c r="J145" s="31"/>
      <c r="K145" s="32"/>
      <c r="L145" s="33"/>
      <c r="M145" s="34"/>
      <c r="N145" s="32"/>
      <c r="O145" s="35">
        <f t="shared" ref="O145:P148" si="16">B145+F145+I145+L145</f>
        <v>0</v>
      </c>
      <c r="P145" s="35">
        <f t="shared" si="16"/>
        <v>0</v>
      </c>
      <c r="Q145" s="32"/>
      <c r="R145" s="36" t="s">
        <v>130</v>
      </c>
      <c r="S145" s="37">
        <v>3965.366</v>
      </c>
    </row>
    <row r="146" spans="1:21" s="29" customFormat="1">
      <c r="A146" s="29">
        <v>2</v>
      </c>
      <c r="B146" s="30"/>
      <c r="C146" s="31"/>
      <c r="D146" s="32"/>
      <c r="E146" s="53"/>
      <c r="F146" s="30"/>
      <c r="G146" s="31"/>
      <c r="H146" s="32"/>
      <c r="I146" s="49"/>
      <c r="J146" s="31"/>
      <c r="K146" s="32"/>
      <c r="L146" s="33"/>
      <c r="M146" s="34"/>
      <c r="N146" s="34"/>
      <c r="O146" s="35">
        <f t="shared" si="16"/>
        <v>0</v>
      </c>
      <c r="P146" s="35">
        <f t="shared" si="16"/>
        <v>0</v>
      </c>
      <c r="Q146" s="32"/>
      <c r="R146" s="36" t="s">
        <v>131</v>
      </c>
      <c r="S146" s="38">
        <v>0.09</v>
      </c>
      <c r="T146" s="31"/>
      <c r="U146" s="31"/>
    </row>
    <row r="147" spans="1:21" s="29" customFormat="1">
      <c r="A147" s="29">
        <v>3</v>
      </c>
      <c r="B147" s="30"/>
      <c r="C147" s="31"/>
      <c r="D147" s="32"/>
      <c r="E147" s="53"/>
      <c r="F147" s="30">
        <v>2922.82</v>
      </c>
      <c r="G147" s="31">
        <v>19.34</v>
      </c>
      <c r="H147" s="32">
        <f>G147/F147</f>
        <v>6.6168973799276033E-3</v>
      </c>
      <c r="I147" s="49"/>
      <c r="J147" s="31"/>
      <c r="K147" s="32"/>
      <c r="L147" s="36"/>
      <c r="M147" s="30"/>
      <c r="N147" s="32"/>
      <c r="O147" s="35">
        <f t="shared" si="16"/>
        <v>2922.82</v>
      </c>
      <c r="P147" s="35">
        <f t="shared" si="16"/>
        <v>19.34</v>
      </c>
      <c r="Q147" s="32"/>
      <c r="R147" s="36" t="s">
        <v>132</v>
      </c>
      <c r="S147" s="35">
        <f>S145/(1+S146)*S146</f>
        <v>327.41554128440362</v>
      </c>
      <c r="T147" s="31"/>
      <c r="U147" s="36"/>
    </row>
    <row r="148" spans="1:21" s="29" customFormat="1">
      <c r="A148" s="39" t="s">
        <v>144</v>
      </c>
      <c r="B148" s="30">
        <v>14289.8</v>
      </c>
      <c r="C148" s="30">
        <v>201.33</v>
      </c>
      <c r="D148" s="32">
        <f>C148/B148</f>
        <v>1.4089070525829615E-2</v>
      </c>
      <c r="E148" s="53">
        <v>2633.72</v>
      </c>
      <c r="F148" s="30">
        <f>SUM(F145:F147)</f>
        <v>2922.82</v>
      </c>
      <c r="G148" s="30">
        <f>SUM(G145:G147)</f>
        <v>19.34</v>
      </c>
      <c r="H148" s="32">
        <f>G148/F148</f>
        <v>6.6168973799276033E-3</v>
      </c>
      <c r="I148" s="30"/>
      <c r="J148" s="30"/>
      <c r="K148" s="32"/>
      <c r="L148" s="36">
        <v>29656.51</v>
      </c>
      <c r="M148" s="40">
        <f>S148-G148-J148</f>
        <v>308.08000000000004</v>
      </c>
      <c r="N148" s="32">
        <f>M148/L148</f>
        <v>1.0388275626498198E-2</v>
      </c>
      <c r="O148" s="35">
        <f t="shared" si="16"/>
        <v>46869.13</v>
      </c>
      <c r="P148" s="35">
        <f t="shared" si="16"/>
        <v>528.75</v>
      </c>
      <c r="Q148" s="32">
        <f>P148/O148</f>
        <v>1.1281412733711934E-2</v>
      </c>
      <c r="R148" s="36" t="s">
        <v>134</v>
      </c>
      <c r="S148" s="41">
        <v>327.42</v>
      </c>
      <c r="T148" s="31"/>
      <c r="U148" s="31"/>
    </row>
    <row r="149" spans="1:21">
      <c r="A149" s="42" t="s">
        <v>135</v>
      </c>
      <c r="B149" s="30"/>
      <c r="C149" s="26"/>
      <c r="D149" s="26"/>
      <c r="E149" s="26"/>
      <c r="F149" s="30"/>
      <c r="G149" s="26"/>
      <c r="H149" s="26"/>
      <c r="I149" s="50"/>
      <c r="J149" s="26"/>
      <c r="K149" s="26"/>
      <c r="L149" s="34"/>
      <c r="M149" s="34"/>
      <c r="N149" s="34"/>
      <c r="O149" s="35"/>
      <c r="P149" s="26">
        <f>(B149+F149+I149+L149)*S146</f>
        <v>0</v>
      </c>
      <c r="Q149" s="43"/>
      <c r="R149" s="36" t="s">
        <v>151</v>
      </c>
      <c r="S149" s="32">
        <f>S145/(O148-B148)</f>
        <v>0.12171416662036942</v>
      </c>
      <c r="T149" s="43"/>
      <c r="U149" s="26"/>
    </row>
    <row r="150" spans="1:21">
      <c r="A150" s="42"/>
      <c r="B150" s="30"/>
      <c r="C150" s="26"/>
      <c r="D150" s="26"/>
      <c r="E150" s="26"/>
      <c r="F150" s="30"/>
      <c r="G150" s="26"/>
      <c r="H150" s="26"/>
      <c r="I150" s="50"/>
      <c r="J150" s="26"/>
      <c r="K150" s="26"/>
      <c r="L150" s="34"/>
      <c r="M150" s="34"/>
      <c r="N150" s="27" t="s">
        <v>137</v>
      </c>
      <c r="O150" s="35">
        <f>O148</f>
        <v>46869.13</v>
      </c>
      <c r="P150" s="35">
        <f>P148+P149</f>
        <v>528.75</v>
      </c>
      <c r="Q150" s="43">
        <f>P150/O150</f>
        <v>1.1281412733711934E-2</v>
      </c>
      <c r="R150" s="27" t="s">
        <v>152</v>
      </c>
      <c r="S150" s="43">
        <f>(P151/S146*(1+S146))/O151</f>
        <v>0.13663044310828901</v>
      </c>
      <c r="T150" s="43"/>
      <c r="U150" s="26"/>
    </row>
    <row r="151" spans="1:21">
      <c r="A151" s="27"/>
      <c r="C151" s="26"/>
      <c r="D151" s="43"/>
      <c r="E151" s="43"/>
      <c r="G151" s="26"/>
      <c r="H151" s="43"/>
      <c r="N151" s="27" t="s">
        <v>139</v>
      </c>
      <c r="O151" s="51">
        <f>O150</f>
        <v>46869.13</v>
      </c>
      <c r="P151" s="51">
        <v>528.75</v>
      </c>
      <c r="Q151" s="43">
        <f>P151/O151</f>
        <v>1.1281412733711934E-2</v>
      </c>
      <c r="T151" s="26"/>
      <c r="U151" s="26"/>
    </row>
    <row r="152" spans="1:21" s="46" customFormat="1" ht="10.5" customHeight="1"/>
    <row r="153" spans="1:21">
      <c r="A153" s="28">
        <v>2013</v>
      </c>
      <c r="B153" s="27" t="s">
        <v>118</v>
      </c>
      <c r="C153" s="27" t="s">
        <v>119</v>
      </c>
      <c r="D153" s="27" t="s">
        <v>120</v>
      </c>
      <c r="E153" s="27" t="s">
        <v>160</v>
      </c>
      <c r="F153" s="27" t="s">
        <v>121</v>
      </c>
      <c r="G153" s="27" t="s">
        <v>122</v>
      </c>
      <c r="H153" s="27" t="s">
        <v>123</v>
      </c>
      <c r="I153" s="27" t="s">
        <v>155</v>
      </c>
      <c r="J153" s="27" t="s">
        <v>156</v>
      </c>
      <c r="K153" s="27" t="s">
        <v>157</v>
      </c>
      <c r="L153" s="27" t="s">
        <v>124</v>
      </c>
      <c r="M153" s="27" t="s">
        <v>125</v>
      </c>
      <c r="N153" s="27" t="s">
        <v>126</v>
      </c>
      <c r="O153" s="27" t="s">
        <v>127</v>
      </c>
      <c r="P153" s="27" t="s">
        <v>128</v>
      </c>
      <c r="Q153" s="27" t="s">
        <v>129</v>
      </c>
      <c r="R153" s="26"/>
      <c r="S153" s="26"/>
      <c r="T153" s="26"/>
      <c r="U153" s="26"/>
    </row>
    <row r="154" spans="1:21" s="29" customFormat="1" ht="15.75" customHeight="1">
      <c r="A154" s="29">
        <v>10</v>
      </c>
      <c r="B154" s="30">
        <v>1961.51</v>
      </c>
      <c r="C154" s="31">
        <v>21.51</v>
      </c>
      <c r="D154" s="32">
        <f>C154/B154</f>
        <v>1.0966041468052674E-2</v>
      </c>
      <c r="E154" s="53">
        <v>284.43</v>
      </c>
      <c r="F154" s="30"/>
      <c r="G154" s="31"/>
      <c r="H154" s="32"/>
      <c r="I154" s="49">
        <v>584.85</v>
      </c>
      <c r="J154" s="31">
        <v>27.77</v>
      </c>
      <c r="K154" s="32">
        <f>J154/I154</f>
        <v>4.7482260408651791E-2</v>
      </c>
      <c r="L154" s="33"/>
      <c r="M154" s="34"/>
      <c r="N154" s="32"/>
      <c r="O154" s="35">
        <f t="shared" ref="O154:P157" si="17">B154+F154+I154+L154</f>
        <v>2546.36</v>
      </c>
      <c r="P154" s="35">
        <f t="shared" si="17"/>
        <v>49.28</v>
      </c>
      <c r="Q154" s="32"/>
      <c r="R154" s="36" t="s">
        <v>131</v>
      </c>
      <c r="S154" s="38">
        <v>0.09</v>
      </c>
    </row>
    <row r="155" spans="1:21" s="29" customFormat="1">
      <c r="A155" s="29">
        <v>11</v>
      </c>
      <c r="B155" s="30">
        <v>2662.39</v>
      </c>
      <c r="C155" s="31">
        <v>33.39</v>
      </c>
      <c r="D155" s="32">
        <f>C155/B155</f>
        <v>1.2541363211250043E-2</v>
      </c>
      <c r="E155" s="53">
        <v>388.53</v>
      </c>
      <c r="F155" s="30"/>
      <c r="G155" s="31"/>
      <c r="H155" s="32"/>
      <c r="I155" s="49"/>
      <c r="J155" s="31"/>
      <c r="K155" s="32"/>
      <c r="L155" s="33"/>
      <c r="M155" s="34"/>
      <c r="N155" s="34"/>
      <c r="O155" s="35">
        <f t="shared" si="17"/>
        <v>2662.39</v>
      </c>
      <c r="P155" s="35">
        <f t="shared" si="17"/>
        <v>33.39</v>
      </c>
      <c r="Q155" s="32"/>
      <c r="R155" s="36" t="s">
        <v>161</v>
      </c>
      <c r="S155" s="37">
        <v>3879.97</v>
      </c>
      <c r="T155" s="31"/>
      <c r="U155" s="31"/>
    </row>
    <row r="156" spans="1:21" s="29" customFormat="1">
      <c r="A156" s="29">
        <v>12</v>
      </c>
      <c r="B156" s="30">
        <v>3708.01</v>
      </c>
      <c r="C156" s="31">
        <v>35.01</v>
      </c>
      <c r="D156" s="32">
        <f>C156/B156</f>
        <v>9.4417221097030466E-3</v>
      </c>
      <c r="E156" s="53">
        <v>539.16</v>
      </c>
      <c r="F156" s="30"/>
      <c r="G156" s="31"/>
      <c r="H156" s="32"/>
      <c r="I156" s="49"/>
      <c r="J156" s="31"/>
      <c r="K156" s="32"/>
      <c r="L156" s="36">
        <v>25701.64</v>
      </c>
      <c r="M156" s="30"/>
      <c r="N156" s="32"/>
      <c r="O156" s="35">
        <f t="shared" si="17"/>
        <v>29409.65</v>
      </c>
      <c r="P156" s="35">
        <f t="shared" si="17"/>
        <v>35.01</v>
      </c>
      <c r="Q156" s="32"/>
      <c r="R156" s="36" t="s">
        <v>132</v>
      </c>
      <c r="S156" s="35">
        <f>S155/(1+S154)*S154</f>
        <v>320.36449541284395</v>
      </c>
      <c r="T156" s="31"/>
      <c r="U156" s="36"/>
    </row>
    <row r="157" spans="1:21" s="29" customFormat="1">
      <c r="A157" s="39" t="s">
        <v>146</v>
      </c>
      <c r="B157" s="30">
        <v>8331.91</v>
      </c>
      <c r="C157" s="30">
        <f>SUM(C154:C156)</f>
        <v>89.91</v>
      </c>
      <c r="D157" s="32"/>
      <c r="E157" s="30"/>
      <c r="F157" s="30"/>
      <c r="G157" s="30">
        <f>SUM(G154:G156)</f>
        <v>0</v>
      </c>
      <c r="H157" s="32"/>
      <c r="I157" s="30">
        <f>SUM(I154:I156)</f>
        <v>584.85</v>
      </c>
      <c r="J157" s="30">
        <f>SUM(J154:J156)</f>
        <v>27.77</v>
      </c>
      <c r="K157" s="32">
        <f>J157/I157</f>
        <v>4.7482260408651791E-2</v>
      </c>
      <c r="L157" s="40">
        <f>SUM(L154:L156)</f>
        <v>25701.64</v>
      </c>
      <c r="M157" s="40">
        <f>S157-G157-J157</f>
        <v>321.42700000000002</v>
      </c>
      <c r="N157" s="32">
        <f>M157/L157</f>
        <v>1.2506089105597931E-2</v>
      </c>
      <c r="O157" s="35">
        <f t="shared" si="17"/>
        <v>34618.400000000001</v>
      </c>
      <c r="P157" s="35">
        <f t="shared" si="17"/>
        <v>439.10700000000003</v>
      </c>
      <c r="Q157" s="32">
        <f>P157/O157</f>
        <v>1.2684208397846232E-2</v>
      </c>
      <c r="R157" s="36" t="s">
        <v>134</v>
      </c>
      <c r="S157" s="41">
        <v>349.197</v>
      </c>
      <c r="T157" s="31"/>
      <c r="U157" s="31"/>
    </row>
    <row r="158" spans="1:21">
      <c r="A158" s="42" t="s">
        <v>162</v>
      </c>
      <c r="B158" s="30"/>
      <c r="C158" s="26"/>
      <c r="D158" s="26"/>
      <c r="E158" s="26"/>
      <c r="F158" s="30"/>
      <c r="G158" s="26"/>
      <c r="H158" s="26"/>
      <c r="I158" s="50"/>
      <c r="J158" s="26"/>
      <c r="K158" s="26"/>
      <c r="L158" s="34"/>
      <c r="M158" s="34"/>
      <c r="N158" s="34"/>
      <c r="O158" s="35"/>
      <c r="P158" s="26">
        <f>(B158+F158+I158+L158)*S154</f>
        <v>0</v>
      </c>
      <c r="Q158" s="43"/>
      <c r="R158" s="36" t="s">
        <v>163</v>
      </c>
      <c r="S158" s="32">
        <f>S155/(O157-B157)</f>
        <v>0.14760319844908923</v>
      </c>
      <c r="T158" s="43"/>
      <c r="U158" s="26"/>
    </row>
    <row r="159" spans="1:21">
      <c r="A159" s="42"/>
      <c r="B159" s="30"/>
      <c r="C159" s="26"/>
      <c r="D159" s="26"/>
      <c r="E159" s="26"/>
      <c r="F159" s="30"/>
      <c r="G159" s="26"/>
      <c r="H159" s="26"/>
      <c r="I159" s="50"/>
      <c r="J159" s="26"/>
      <c r="K159" s="26"/>
      <c r="L159" s="34"/>
      <c r="M159" s="34"/>
      <c r="N159" s="27" t="s">
        <v>137</v>
      </c>
      <c r="O159" s="35">
        <f>O157</f>
        <v>34618.400000000001</v>
      </c>
      <c r="P159" s="35">
        <f>P157+P158</f>
        <v>439.10700000000003</v>
      </c>
      <c r="Q159" s="43">
        <f>P159/O159</f>
        <v>1.2684208397846232E-2</v>
      </c>
      <c r="R159" s="27" t="s">
        <v>164</v>
      </c>
      <c r="S159" s="43">
        <f>(P160/S154*(1+S154))/O160</f>
        <v>0.15362090680100757</v>
      </c>
      <c r="T159" s="43"/>
      <c r="U159" s="26"/>
    </row>
    <row r="160" spans="1:21">
      <c r="A160" s="27"/>
      <c r="C160" s="26"/>
      <c r="D160" s="43"/>
      <c r="E160" s="43"/>
      <c r="G160" s="26"/>
      <c r="H160" s="43"/>
      <c r="N160" s="27" t="s">
        <v>139</v>
      </c>
      <c r="O160" s="51">
        <f>O159</f>
        <v>34618.400000000001</v>
      </c>
      <c r="P160" s="51">
        <v>439.11</v>
      </c>
      <c r="Q160" s="43">
        <f>P160/O160</f>
        <v>1.2684295056963927E-2</v>
      </c>
      <c r="T160" s="26"/>
      <c r="U160" s="26"/>
    </row>
    <row r="161" spans="1:21" s="46" customFormat="1" ht="10.5" customHeight="1"/>
    <row r="162" spans="1:21">
      <c r="A162" s="28">
        <v>2013</v>
      </c>
      <c r="B162" s="27" t="s">
        <v>118</v>
      </c>
      <c r="C162" s="27" t="s">
        <v>119</v>
      </c>
      <c r="D162" s="27" t="s">
        <v>120</v>
      </c>
      <c r="E162" s="27" t="s">
        <v>160</v>
      </c>
      <c r="F162" s="27" t="s">
        <v>121</v>
      </c>
      <c r="G162" s="27" t="s">
        <v>122</v>
      </c>
      <c r="H162" s="27" t="s">
        <v>123</v>
      </c>
      <c r="I162" s="27" t="s">
        <v>155</v>
      </c>
      <c r="J162" s="27" t="s">
        <v>156</v>
      </c>
      <c r="K162" s="27" t="s">
        <v>157</v>
      </c>
      <c r="L162" s="27" t="s">
        <v>124</v>
      </c>
      <c r="M162" s="27" t="s">
        <v>125</v>
      </c>
      <c r="N162" s="27" t="s">
        <v>126</v>
      </c>
      <c r="O162" s="27" t="s">
        <v>127</v>
      </c>
      <c r="P162" s="27" t="s">
        <v>128</v>
      </c>
      <c r="Q162" s="27" t="s">
        <v>129</v>
      </c>
      <c r="R162" s="26"/>
      <c r="S162" s="26"/>
      <c r="T162" s="26"/>
      <c r="U162" s="26"/>
    </row>
    <row r="163" spans="1:21" s="29" customFormat="1" ht="15.75" customHeight="1">
      <c r="A163" s="29">
        <v>7</v>
      </c>
      <c r="B163" s="30">
        <v>381</v>
      </c>
      <c r="C163" s="31"/>
      <c r="D163" s="32"/>
      <c r="E163" s="53"/>
      <c r="F163" s="30"/>
      <c r="G163" s="31"/>
      <c r="H163" s="32"/>
      <c r="I163" s="49">
        <v>635.72</v>
      </c>
      <c r="J163" s="31">
        <v>36.64</v>
      </c>
      <c r="K163" s="32">
        <f>J163/I163</f>
        <v>5.7635436984836093E-2</v>
      </c>
      <c r="L163" s="33"/>
      <c r="M163" s="34"/>
      <c r="N163" s="32"/>
      <c r="O163" s="35">
        <f t="shared" ref="O163:P166" si="18">B163+F163+I163+L163</f>
        <v>1016.72</v>
      </c>
      <c r="P163" s="35">
        <f t="shared" si="18"/>
        <v>36.64</v>
      </c>
      <c r="Q163" s="32"/>
      <c r="R163" s="36" t="s">
        <v>131</v>
      </c>
      <c r="S163" s="38">
        <v>0.09</v>
      </c>
    </row>
    <row r="164" spans="1:21" s="29" customFormat="1">
      <c r="A164" s="29">
        <v>8</v>
      </c>
      <c r="B164" s="30">
        <v>1049</v>
      </c>
      <c r="C164" s="31"/>
      <c r="D164" s="32"/>
      <c r="E164" s="53"/>
      <c r="F164" s="30"/>
      <c r="G164" s="31"/>
      <c r="H164" s="32"/>
      <c r="I164" s="49">
        <v>1058.48</v>
      </c>
      <c r="J164" s="31">
        <v>19.350000000000001</v>
      </c>
      <c r="K164" s="32">
        <f>J164/I164</f>
        <v>1.8280931146549769E-2</v>
      </c>
      <c r="L164" s="33"/>
      <c r="M164" s="34"/>
      <c r="N164" s="34"/>
      <c r="O164" s="35">
        <f t="shared" si="18"/>
        <v>2107.48</v>
      </c>
      <c r="P164" s="35">
        <f t="shared" si="18"/>
        <v>19.350000000000001</v>
      </c>
      <c r="Q164" s="32"/>
      <c r="R164" s="36" t="s">
        <v>161</v>
      </c>
      <c r="S164" s="37">
        <v>3303.49</v>
      </c>
      <c r="T164" s="31"/>
      <c r="U164" s="31"/>
    </row>
    <row r="165" spans="1:21" s="29" customFormat="1">
      <c r="A165" s="29">
        <v>9</v>
      </c>
      <c r="B165" s="30">
        <v>1192</v>
      </c>
      <c r="C165" s="31"/>
      <c r="D165" s="32"/>
      <c r="E165" s="53"/>
      <c r="F165" s="30"/>
      <c r="G165" s="31"/>
      <c r="H165" s="32"/>
      <c r="I165" s="49">
        <v>428.06</v>
      </c>
      <c r="J165" s="31"/>
      <c r="K165" s="32">
        <f>J165/I165</f>
        <v>0</v>
      </c>
      <c r="L165" s="36">
        <v>19983.98</v>
      </c>
      <c r="M165" s="30"/>
      <c r="N165" s="32"/>
      <c r="O165" s="35">
        <f t="shared" si="18"/>
        <v>21604.04</v>
      </c>
      <c r="P165" s="35">
        <f t="shared" si="18"/>
        <v>0</v>
      </c>
      <c r="Q165" s="32"/>
      <c r="R165" s="36" t="s">
        <v>132</v>
      </c>
      <c r="S165" s="35">
        <f>S164/(1+S163)*S163</f>
        <v>272.76522935779809</v>
      </c>
      <c r="T165" s="31"/>
      <c r="U165" s="36"/>
    </row>
    <row r="166" spans="1:21" s="29" customFormat="1">
      <c r="A166" s="39" t="s">
        <v>133</v>
      </c>
      <c r="B166" s="30">
        <f>SUM(B163:B165)</f>
        <v>2622</v>
      </c>
      <c r="C166" s="30">
        <f>SUM(C163:C165)</f>
        <v>0</v>
      </c>
      <c r="D166" s="32"/>
      <c r="E166" s="30"/>
      <c r="F166" s="30"/>
      <c r="G166" s="30">
        <f>SUM(G163:G165)</f>
        <v>0</v>
      </c>
      <c r="H166" s="32"/>
      <c r="I166" s="30">
        <f>SUM(I163:I165)</f>
        <v>2122.2600000000002</v>
      </c>
      <c r="J166" s="30">
        <f>SUM(J163:J165)</f>
        <v>55.99</v>
      </c>
      <c r="K166" s="32">
        <f>J166/I166</f>
        <v>2.6382252881362318E-2</v>
      </c>
      <c r="L166" s="40">
        <f>SUM(L163:L165)</f>
        <v>19983.98</v>
      </c>
      <c r="M166" s="40">
        <f>S166-G166-J166</f>
        <v>217.01999999999998</v>
      </c>
      <c r="N166" s="32">
        <f>M166/L166</f>
        <v>1.0859698618593493E-2</v>
      </c>
      <c r="O166" s="35">
        <f t="shared" si="18"/>
        <v>24728.239999999998</v>
      </c>
      <c r="P166" s="35">
        <f t="shared" si="18"/>
        <v>273.01</v>
      </c>
      <c r="Q166" s="32">
        <f>P166/O166</f>
        <v>1.1040413713228277E-2</v>
      </c>
      <c r="R166" s="36" t="s">
        <v>134</v>
      </c>
      <c r="S166" s="41">
        <v>273.01</v>
      </c>
      <c r="T166" s="31"/>
      <c r="U166" s="31"/>
    </row>
    <row r="167" spans="1:21">
      <c r="A167" s="42" t="s">
        <v>162</v>
      </c>
      <c r="B167" s="30"/>
      <c r="C167" s="26"/>
      <c r="D167" s="26"/>
      <c r="E167" s="26"/>
      <c r="F167" s="30"/>
      <c r="G167" s="26"/>
      <c r="H167" s="26"/>
      <c r="I167" s="50"/>
      <c r="J167" s="26"/>
      <c r="K167" s="26"/>
      <c r="L167" s="34"/>
      <c r="M167" s="34"/>
      <c r="N167" s="34"/>
      <c r="O167" s="35"/>
      <c r="P167" s="26">
        <f>(B167+F167+I167+L167)*S163</f>
        <v>0</v>
      </c>
      <c r="Q167" s="43"/>
      <c r="R167" s="36" t="s">
        <v>163</v>
      </c>
      <c r="S167" s="32">
        <f>S164/(O166-B166)</f>
        <v>0.14943699154627835</v>
      </c>
      <c r="T167" s="43"/>
      <c r="U167" s="26"/>
    </row>
    <row r="168" spans="1:21">
      <c r="A168" s="42"/>
      <c r="B168" s="30"/>
      <c r="C168" s="26"/>
      <c r="D168" s="26"/>
      <c r="E168" s="26"/>
      <c r="F168" s="30"/>
      <c r="G168" s="26"/>
      <c r="H168" s="26"/>
      <c r="I168" s="50"/>
      <c r="J168" s="26"/>
      <c r="K168" s="26"/>
      <c r="L168" s="34"/>
      <c r="M168" s="34"/>
      <c r="N168" s="27" t="s">
        <v>137</v>
      </c>
      <c r="O168" s="35">
        <f>O166</f>
        <v>24728.239999999998</v>
      </c>
      <c r="P168" s="35">
        <f>P166+P167</f>
        <v>273.01</v>
      </c>
      <c r="Q168" s="43">
        <f>P168/O168</f>
        <v>1.1040413713228277E-2</v>
      </c>
      <c r="R168" s="27" t="s">
        <v>164</v>
      </c>
      <c r="S168" s="43">
        <f>(P169/S163*(1+S163))/O169</f>
        <v>0.15844008487641845</v>
      </c>
      <c r="T168" s="43"/>
      <c r="U168" s="26"/>
    </row>
    <row r="169" spans="1:21">
      <c r="A169" s="27"/>
      <c r="C169" s="26"/>
      <c r="D169" s="43"/>
      <c r="E169" s="43"/>
      <c r="G169" s="26"/>
      <c r="H169" s="43"/>
      <c r="N169" s="27" t="s">
        <v>139</v>
      </c>
      <c r="O169" s="51">
        <f>O168</f>
        <v>24728.239999999998</v>
      </c>
      <c r="P169" s="51">
        <v>323.5</v>
      </c>
      <c r="Q169" s="43">
        <f>P169/O169</f>
        <v>1.3082208843007025E-2</v>
      </c>
      <c r="T169" s="26"/>
      <c r="U169" s="26"/>
    </row>
    <row r="170" spans="1:21" s="46" customFormat="1" ht="10.5" customHeight="1"/>
    <row r="171" spans="1:21" s="29" customFormat="1" ht="15.75" customHeight="1">
      <c r="A171" s="29">
        <v>4</v>
      </c>
      <c r="B171" s="30"/>
      <c r="C171" s="31"/>
      <c r="D171" s="32"/>
      <c r="E171" s="32"/>
      <c r="F171" s="30"/>
      <c r="G171" s="31"/>
      <c r="H171" s="32"/>
      <c r="I171" s="49">
        <v>142.88999999999999</v>
      </c>
      <c r="J171" s="31">
        <v>10.35</v>
      </c>
      <c r="K171" s="32">
        <f>J171/I171</f>
        <v>7.2433340331723703E-2</v>
      </c>
      <c r="L171" s="33"/>
      <c r="M171" s="34"/>
      <c r="N171" s="32"/>
      <c r="O171" s="35">
        <f t="shared" ref="O171:P174" si="19">B171+F171+I171+L171</f>
        <v>142.88999999999999</v>
      </c>
      <c r="P171" s="35">
        <f t="shared" si="19"/>
        <v>10.35</v>
      </c>
      <c r="Q171" s="32"/>
      <c r="R171" s="36" t="s">
        <v>131</v>
      </c>
      <c r="S171" s="38">
        <v>0.09</v>
      </c>
    </row>
    <row r="172" spans="1:21" s="29" customFormat="1">
      <c r="A172" s="29">
        <v>5</v>
      </c>
      <c r="B172" s="30"/>
      <c r="C172" s="31"/>
      <c r="D172" s="32"/>
      <c r="E172" s="32"/>
      <c r="F172" s="30"/>
      <c r="G172" s="31"/>
      <c r="H172" s="32"/>
      <c r="I172" s="49">
        <v>819.58</v>
      </c>
      <c r="J172" s="31">
        <v>0</v>
      </c>
      <c r="K172" s="32">
        <f>J172/I172</f>
        <v>0</v>
      </c>
      <c r="L172" s="33"/>
      <c r="M172" s="34"/>
      <c r="N172" s="34"/>
      <c r="O172" s="35">
        <f t="shared" si="19"/>
        <v>819.58</v>
      </c>
      <c r="P172" s="35">
        <f t="shared" si="19"/>
        <v>0</v>
      </c>
      <c r="Q172" s="32"/>
      <c r="R172" s="36" t="s">
        <v>161</v>
      </c>
      <c r="S172" s="37">
        <v>4626.66</v>
      </c>
      <c r="T172" s="31"/>
      <c r="U172" s="31"/>
    </row>
    <row r="173" spans="1:21" s="29" customFormat="1">
      <c r="A173" s="29">
        <v>6</v>
      </c>
      <c r="B173" s="30">
        <v>71.489999999999995</v>
      </c>
      <c r="C173" s="31"/>
      <c r="D173" s="32"/>
      <c r="E173" s="32"/>
      <c r="F173" s="30"/>
      <c r="G173" s="31"/>
      <c r="H173" s="32"/>
      <c r="I173" s="49">
        <v>538.12</v>
      </c>
      <c r="J173" s="31">
        <v>9.5500000000000007</v>
      </c>
      <c r="K173" s="32">
        <f>J173/I173</f>
        <v>1.7746970935850741E-2</v>
      </c>
      <c r="L173" s="36">
        <v>22618.720000000001</v>
      </c>
      <c r="M173" s="30"/>
      <c r="N173" s="32"/>
      <c r="O173" s="35">
        <f t="shared" si="19"/>
        <v>23228.33</v>
      </c>
      <c r="P173" s="35">
        <f t="shared" si="19"/>
        <v>9.5500000000000007</v>
      </c>
      <c r="Q173" s="32"/>
      <c r="R173" s="36" t="s">
        <v>132</v>
      </c>
      <c r="S173" s="35">
        <f>S172/(1+S171)*S171</f>
        <v>382.01779816513761</v>
      </c>
      <c r="T173" s="31"/>
      <c r="U173" s="36"/>
    </row>
    <row r="174" spans="1:21" s="29" customFormat="1">
      <c r="A174" s="39" t="s">
        <v>143</v>
      </c>
      <c r="B174" s="30">
        <f>SUM(B171:B173)</f>
        <v>71.489999999999995</v>
      </c>
      <c r="C174" s="30">
        <f>SUM(C171:C173)</f>
        <v>0</v>
      </c>
      <c r="D174" s="32"/>
      <c r="E174" s="32"/>
      <c r="F174" s="30">
        <f>SUM(F171:F173)</f>
        <v>0</v>
      </c>
      <c r="G174" s="30">
        <f>SUM(G171:G173)</f>
        <v>0</v>
      </c>
      <c r="H174" s="32"/>
      <c r="I174" s="30">
        <f>SUM(I171:I173)</f>
        <v>1500.5900000000001</v>
      </c>
      <c r="J174" s="30">
        <f>SUM(J171:J173)</f>
        <v>19.899999999999999</v>
      </c>
      <c r="K174" s="32">
        <f>J174/I174</f>
        <v>1.3261450496138184E-2</v>
      </c>
      <c r="L174" s="40">
        <f>SUM(L171:L173)</f>
        <v>22618.720000000001</v>
      </c>
      <c r="M174" s="40">
        <f>S174-G174-J174</f>
        <v>357.82000000000005</v>
      </c>
      <c r="N174" s="32">
        <f>M174/L174</f>
        <v>1.5819639661307096E-2</v>
      </c>
      <c r="O174" s="35">
        <f t="shared" si="19"/>
        <v>24190.800000000003</v>
      </c>
      <c r="P174" s="35">
        <f t="shared" si="19"/>
        <v>377.72</v>
      </c>
      <c r="Q174" s="32">
        <f>P174/O174</f>
        <v>1.5614200439836631E-2</v>
      </c>
      <c r="R174" s="36" t="s">
        <v>134</v>
      </c>
      <c r="S174" s="41">
        <v>377.72</v>
      </c>
      <c r="T174" s="31"/>
      <c r="U174" s="31"/>
    </row>
    <row r="175" spans="1:21">
      <c r="A175" s="42" t="s">
        <v>162</v>
      </c>
      <c r="B175" s="30"/>
      <c r="C175" s="26"/>
      <c r="D175" s="26"/>
      <c r="E175" s="26"/>
      <c r="F175" s="30"/>
      <c r="G175" s="26"/>
      <c r="H175" s="26"/>
      <c r="I175" s="50"/>
      <c r="J175" s="26"/>
      <c r="K175" s="26"/>
      <c r="L175" s="34"/>
      <c r="M175" s="34"/>
      <c r="N175" s="34"/>
      <c r="O175" s="35">
        <f>B175+F175+I175+L175</f>
        <v>0</v>
      </c>
      <c r="P175" s="26">
        <f>O175*S171</f>
        <v>0</v>
      </c>
      <c r="Q175" s="43"/>
      <c r="R175" s="36" t="s">
        <v>165</v>
      </c>
      <c r="S175" s="32">
        <f>S172/O174</f>
        <v>0.19125700679597199</v>
      </c>
      <c r="T175" s="43"/>
      <c r="U175" s="26"/>
    </row>
    <row r="176" spans="1:21">
      <c r="A176" s="42"/>
      <c r="B176" s="30"/>
      <c r="C176" s="26"/>
      <c r="D176" s="26"/>
      <c r="E176" s="26"/>
      <c r="F176" s="30"/>
      <c r="G176" s="26"/>
      <c r="H176" s="26"/>
      <c r="I176" s="50"/>
      <c r="J176" s="26"/>
      <c r="K176" s="26"/>
      <c r="L176" s="34"/>
      <c r="M176" s="34"/>
      <c r="N176" s="27" t="s">
        <v>137</v>
      </c>
      <c r="O176" s="35">
        <f>O174</f>
        <v>24190.800000000003</v>
      </c>
      <c r="P176" s="35">
        <f>P174+P175</f>
        <v>377.72</v>
      </c>
      <c r="Q176" s="43">
        <f>P176/O176</f>
        <v>1.5614200439836631E-2</v>
      </c>
      <c r="R176" s="27" t="s">
        <v>164</v>
      </c>
      <c r="S176" s="43">
        <f>(P177/S171*(1+S171))/O177</f>
        <v>0.18910531643802145</v>
      </c>
      <c r="T176" s="43"/>
      <c r="U176" s="26"/>
    </row>
    <row r="177" spans="1:21">
      <c r="A177" s="27"/>
      <c r="C177" s="26"/>
      <c r="D177" s="43"/>
      <c r="E177" s="43"/>
      <c r="G177" s="26"/>
      <c r="H177" s="43"/>
      <c r="N177" s="27" t="s">
        <v>139</v>
      </c>
      <c r="O177" s="51">
        <f>O176</f>
        <v>24190.800000000003</v>
      </c>
      <c r="P177" s="51">
        <v>377.72</v>
      </c>
      <c r="Q177" s="43">
        <f>P177/O177</f>
        <v>1.5614200439836631E-2</v>
      </c>
      <c r="T177" s="26"/>
      <c r="U177" s="26"/>
    </row>
    <row r="178" spans="1:21" s="46" customFormat="1" ht="10.5" customHeight="1"/>
    <row r="179" spans="1:21">
      <c r="A179" s="28">
        <v>2013</v>
      </c>
      <c r="B179" s="27"/>
      <c r="C179" s="27"/>
      <c r="D179" s="27"/>
      <c r="E179" s="27"/>
      <c r="F179" s="27" t="s">
        <v>121</v>
      </c>
      <c r="G179" s="27" t="s">
        <v>122</v>
      </c>
      <c r="H179" s="27" t="s">
        <v>123</v>
      </c>
      <c r="I179" s="27" t="s">
        <v>155</v>
      </c>
      <c r="J179" s="27" t="s">
        <v>156</v>
      </c>
      <c r="K179" s="27" t="s">
        <v>157</v>
      </c>
      <c r="L179" s="27" t="s">
        <v>124</v>
      </c>
      <c r="M179" s="27" t="s">
        <v>125</v>
      </c>
      <c r="N179" s="27" t="s">
        <v>126</v>
      </c>
      <c r="O179" s="27" t="s">
        <v>127</v>
      </c>
      <c r="P179" s="27" t="s">
        <v>128</v>
      </c>
      <c r="Q179" s="27" t="s">
        <v>129</v>
      </c>
      <c r="R179" s="26"/>
      <c r="S179" s="26"/>
      <c r="T179" s="26"/>
      <c r="U179" s="26"/>
    </row>
    <row r="180" spans="1:21" s="29" customFormat="1" ht="15.75" customHeight="1">
      <c r="A180" s="29">
        <v>1</v>
      </c>
      <c r="B180" s="30"/>
      <c r="C180" s="31"/>
      <c r="D180" s="32"/>
      <c r="E180" s="32"/>
      <c r="F180" s="30"/>
      <c r="G180" s="31"/>
      <c r="H180" s="32"/>
      <c r="I180" s="49">
        <v>662.96</v>
      </c>
      <c r="J180" s="31">
        <v>11.34</v>
      </c>
      <c r="K180" s="32">
        <f>J180/I180</f>
        <v>1.7105104380354771E-2</v>
      </c>
      <c r="L180" s="33"/>
      <c r="M180" s="34"/>
      <c r="N180" s="32"/>
      <c r="O180" s="35">
        <f t="shared" ref="O180:P183" si="20">F180+I180+L180</f>
        <v>662.96</v>
      </c>
      <c r="P180" s="35">
        <f t="shared" si="20"/>
        <v>11.34</v>
      </c>
      <c r="Q180" s="32"/>
      <c r="R180" s="36" t="s">
        <v>131</v>
      </c>
      <c r="S180" s="38">
        <v>0.09</v>
      </c>
    </row>
    <row r="181" spans="1:21" s="29" customFormat="1">
      <c r="A181" s="29">
        <v>2</v>
      </c>
      <c r="B181" s="30"/>
      <c r="C181" s="31"/>
      <c r="D181" s="32"/>
      <c r="E181" s="32"/>
      <c r="F181" s="30"/>
      <c r="G181" s="31"/>
      <c r="H181" s="32"/>
      <c r="I181" s="49">
        <v>541.54</v>
      </c>
      <c r="J181" s="31">
        <v>2.88</v>
      </c>
      <c r="K181" s="32">
        <f>J181/I181</f>
        <v>5.3181667097536656E-3</v>
      </c>
      <c r="L181" s="33"/>
      <c r="M181" s="34"/>
      <c r="N181" s="34"/>
      <c r="O181" s="35">
        <f t="shared" si="20"/>
        <v>541.54</v>
      </c>
      <c r="P181" s="35">
        <f t="shared" si="20"/>
        <v>2.88</v>
      </c>
      <c r="Q181" s="32"/>
      <c r="R181" s="36" t="s">
        <v>161</v>
      </c>
      <c r="S181" s="37">
        <v>7180.34</v>
      </c>
      <c r="T181" s="31"/>
      <c r="U181" s="31"/>
    </row>
    <row r="182" spans="1:21" s="29" customFormat="1">
      <c r="A182" s="29">
        <v>3</v>
      </c>
      <c r="B182" s="30"/>
      <c r="C182" s="31"/>
      <c r="D182" s="32"/>
      <c r="E182" s="32"/>
      <c r="F182" s="30"/>
      <c r="G182" s="31"/>
      <c r="H182" s="32"/>
      <c r="I182" s="49">
        <v>1021.52</v>
      </c>
      <c r="J182" s="31">
        <v>1.35</v>
      </c>
      <c r="K182" s="32">
        <f>J182/I182</f>
        <v>1.3215600281932807E-3</v>
      </c>
      <c r="L182" s="36">
        <v>32981.96</v>
      </c>
      <c r="M182" s="30"/>
      <c r="N182" s="32"/>
      <c r="O182" s="35">
        <f t="shared" si="20"/>
        <v>34003.479999999996</v>
      </c>
      <c r="P182" s="35">
        <f t="shared" si="20"/>
        <v>1.35</v>
      </c>
      <c r="Q182" s="32"/>
      <c r="R182" s="36" t="s">
        <v>132</v>
      </c>
      <c r="S182" s="35">
        <f>S181/(1+S180)*S180</f>
        <v>592.87211009174302</v>
      </c>
      <c r="T182" s="31"/>
      <c r="U182" s="36"/>
    </row>
    <row r="183" spans="1:21" s="29" customFormat="1">
      <c r="A183" s="39" t="s">
        <v>144</v>
      </c>
      <c r="B183" s="30"/>
      <c r="C183" s="30"/>
      <c r="D183" s="32"/>
      <c r="E183" s="32"/>
      <c r="F183" s="30">
        <f>SUM(F180:F182)</f>
        <v>0</v>
      </c>
      <c r="G183" s="30">
        <f>SUM(G180:G182)</f>
        <v>0</v>
      </c>
      <c r="H183" s="32"/>
      <c r="I183" s="30">
        <f>SUM(I180:I182)</f>
        <v>2226.02</v>
      </c>
      <c r="J183" s="30">
        <f>SUM(J180:J182)</f>
        <v>15.569999999999999</v>
      </c>
      <c r="K183" s="32">
        <f>J183/I183</f>
        <v>6.9945463203385412E-3</v>
      </c>
      <c r="L183" s="40">
        <f>SUM(L180:L182)</f>
        <v>32981.96</v>
      </c>
      <c r="M183" s="40">
        <f>S183-G183-J183</f>
        <v>577.29999999999995</v>
      </c>
      <c r="N183" s="32">
        <f>M183/L183</f>
        <v>1.7503507978300865E-2</v>
      </c>
      <c r="O183" s="35">
        <f t="shared" si="20"/>
        <v>35207.979999999996</v>
      </c>
      <c r="P183" s="35">
        <f t="shared" si="20"/>
        <v>592.87</v>
      </c>
      <c r="Q183" s="32">
        <f>P183/O183</f>
        <v>1.6839080231243034E-2</v>
      </c>
      <c r="R183" s="36" t="s">
        <v>134</v>
      </c>
      <c r="S183" s="41">
        <v>592.87</v>
      </c>
      <c r="T183" s="31"/>
      <c r="U183" s="31"/>
    </row>
    <row r="184" spans="1:21">
      <c r="A184" s="42" t="s">
        <v>162</v>
      </c>
      <c r="B184" s="30"/>
      <c r="C184" s="26"/>
      <c r="D184" s="26"/>
      <c r="E184" s="26"/>
      <c r="F184" s="30"/>
      <c r="G184" s="26"/>
      <c r="H184" s="26"/>
      <c r="I184" s="50"/>
      <c r="J184" s="26"/>
      <c r="K184" s="26"/>
      <c r="L184" s="34"/>
      <c r="M184" s="34"/>
      <c r="N184" s="34"/>
      <c r="O184" s="35">
        <f>F184+I184+L184</f>
        <v>0</v>
      </c>
      <c r="P184" s="26">
        <f>O184*S180</f>
        <v>0</v>
      </c>
      <c r="Q184" s="43"/>
      <c r="R184" s="36" t="s">
        <v>165</v>
      </c>
      <c r="S184" s="32">
        <f>S181/O183</f>
        <v>0.20394069753504748</v>
      </c>
      <c r="T184" s="43"/>
      <c r="U184" s="26"/>
    </row>
    <row r="185" spans="1:21">
      <c r="A185" s="42"/>
      <c r="B185" s="30"/>
      <c r="C185" s="26"/>
      <c r="D185" s="26"/>
      <c r="E185" s="26"/>
      <c r="F185" s="30"/>
      <c r="G185" s="26"/>
      <c r="H185" s="26"/>
      <c r="I185" s="50"/>
      <c r="J185" s="26"/>
      <c r="K185" s="26"/>
      <c r="L185" s="34"/>
      <c r="M185" s="34"/>
      <c r="N185" s="27" t="s">
        <v>137</v>
      </c>
      <c r="O185" s="35">
        <f>O183</f>
        <v>35207.979999999996</v>
      </c>
      <c r="P185" s="35">
        <f>P183+P184</f>
        <v>592.87</v>
      </c>
      <c r="Q185" s="43">
        <f>P185/O185</f>
        <v>1.6839080231243034E-2</v>
      </c>
      <c r="R185" s="27" t="s">
        <v>164</v>
      </c>
      <c r="S185" s="43">
        <f>(P186/S180*(1+S180))/O186</f>
        <v>0.17727404727880192</v>
      </c>
      <c r="T185" s="43"/>
      <c r="U185" s="26"/>
    </row>
    <row r="186" spans="1:21">
      <c r="A186" s="27"/>
      <c r="C186" s="26"/>
      <c r="D186" s="43"/>
      <c r="E186" s="43"/>
      <c r="G186" s="26"/>
      <c r="H186" s="43"/>
      <c r="N186" s="27" t="s">
        <v>139</v>
      </c>
      <c r="O186" s="51">
        <f>O185</f>
        <v>35207.979999999996</v>
      </c>
      <c r="P186" s="51">
        <v>515.35</v>
      </c>
      <c r="Q186" s="43">
        <f>P186/O186</f>
        <v>1.4637306656047865E-2</v>
      </c>
      <c r="T186" s="26"/>
      <c r="U186" s="26"/>
    </row>
    <row r="187" spans="1:21" s="46" customFormat="1" ht="10.5" customHeight="1"/>
    <row r="188" spans="1:21">
      <c r="A188" s="28">
        <v>2012</v>
      </c>
      <c r="B188" s="27"/>
      <c r="C188" s="27"/>
      <c r="D188" s="27"/>
      <c r="E188" s="27"/>
      <c r="F188" s="27" t="s">
        <v>121</v>
      </c>
      <c r="G188" s="27" t="s">
        <v>122</v>
      </c>
      <c r="H188" s="27" t="s">
        <v>123</v>
      </c>
      <c r="I188" s="27" t="s">
        <v>155</v>
      </c>
      <c r="J188" s="27" t="s">
        <v>156</v>
      </c>
      <c r="K188" s="27" t="s">
        <v>157</v>
      </c>
      <c r="L188" s="27" t="s">
        <v>124</v>
      </c>
      <c r="M188" s="27" t="s">
        <v>125</v>
      </c>
      <c r="N188" s="27" t="s">
        <v>126</v>
      </c>
      <c r="O188" s="27" t="s">
        <v>127</v>
      </c>
      <c r="P188" s="27" t="s">
        <v>128</v>
      </c>
      <c r="Q188" s="27" t="s">
        <v>129</v>
      </c>
      <c r="R188" s="26"/>
      <c r="S188" s="26"/>
      <c r="T188" s="26"/>
      <c r="U188" s="26"/>
    </row>
    <row r="189" spans="1:21" s="29" customFormat="1" ht="15.75" customHeight="1">
      <c r="A189" s="29">
        <v>10</v>
      </c>
      <c r="B189" s="30"/>
      <c r="C189" s="31"/>
      <c r="D189" s="32"/>
      <c r="E189" s="32"/>
      <c r="F189" s="30"/>
      <c r="G189" s="31"/>
      <c r="H189" s="32"/>
      <c r="I189" s="49">
        <v>177.05</v>
      </c>
      <c r="J189" s="31"/>
      <c r="K189" s="32">
        <f>J189/I189</f>
        <v>0</v>
      </c>
      <c r="L189" s="33"/>
      <c r="M189" s="34"/>
      <c r="N189" s="32"/>
      <c r="O189" s="35">
        <f t="shared" ref="O189:P192" si="21">F189+I189+L189</f>
        <v>177.05</v>
      </c>
      <c r="P189" s="35">
        <f t="shared" si="21"/>
        <v>0</v>
      </c>
      <c r="Q189" s="32"/>
      <c r="R189" s="36" t="s">
        <v>131</v>
      </c>
      <c r="S189" s="38">
        <v>8.7499999999999994E-2</v>
      </c>
    </row>
    <row r="190" spans="1:21" s="29" customFormat="1">
      <c r="A190" s="29">
        <v>11</v>
      </c>
      <c r="B190" s="30"/>
      <c r="C190" s="31"/>
      <c r="D190" s="32"/>
      <c r="E190" s="32"/>
      <c r="F190" s="30"/>
      <c r="G190" s="31"/>
      <c r="H190" s="32"/>
      <c r="I190" s="49">
        <v>1274.3800000000001</v>
      </c>
      <c r="J190" s="31">
        <v>17.77</v>
      </c>
      <c r="K190" s="32">
        <f>J190/I190</f>
        <v>1.3944035531003309E-2</v>
      </c>
      <c r="L190" s="33"/>
      <c r="M190" s="34"/>
      <c r="N190" s="34"/>
      <c r="O190" s="35">
        <f t="shared" si="21"/>
        <v>1274.3800000000001</v>
      </c>
      <c r="P190" s="35">
        <f t="shared" si="21"/>
        <v>17.77</v>
      </c>
      <c r="Q190" s="32"/>
      <c r="R190" s="36" t="s">
        <v>161</v>
      </c>
      <c r="S190" s="37">
        <v>4227.0600000000004</v>
      </c>
      <c r="T190" s="31"/>
      <c r="U190" s="31"/>
    </row>
    <row r="191" spans="1:21" s="29" customFormat="1">
      <c r="A191" s="29">
        <v>12</v>
      </c>
      <c r="B191" s="30"/>
      <c r="C191" s="31"/>
      <c r="D191" s="32"/>
      <c r="E191" s="32"/>
      <c r="F191" s="30"/>
      <c r="G191" s="31"/>
      <c r="H191" s="32"/>
      <c r="I191" s="49">
        <v>649.27</v>
      </c>
      <c r="J191" s="31">
        <v>5.69</v>
      </c>
      <c r="K191" s="32">
        <f>J191/I191</f>
        <v>8.7636884501055036E-3</v>
      </c>
      <c r="L191" s="36">
        <v>26200.92</v>
      </c>
      <c r="M191" s="30"/>
      <c r="N191" s="32"/>
      <c r="O191" s="35">
        <f t="shared" si="21"/>
        <v>26850.19</v>
      </c>
      <c r="P191" s="35">
        <f t="shared" si="21"/>
        <v>5.69</v>
      </c>
      <c r="Q191" s="32"/>
      <c r="R191" s="36" t="s">
        <v>132</v>
      </c>
      <c r="S191" s="35">
        <f>S190/(1+S189)*S189</f>
        <v>340.10827586206898</v>
      </c>
      <c r="T191" s="31"/>
      <c r="U191" s="36"/>
    </row>
    <row r="192" spans="1:21" s="29" customFormat="1">
      <c r="A192" s="39" t="s">
        <v>146</v>
      </c>
      <c r="B192" s="30"/>
      <c r="C192" s="30"/>
      <c r="D192" s="32"/>
      <c r="E192" s="32"/>
      <c r="F192" s="30">
        <f>SUM(F189:F191)</f>
        <v>0</v>
      </c>
      <c r="G192" s="30">
        <f>SUM(G189:G191)</f>
        <v>0</v>
      </c>
      <c r="H192" s="32"/>
      <c r="I192" s="30">
        <f>SUM(I189:I191)</f>
        <v>2100.6999999999998</v>
      </c>
      <c r="J192" s="30">
        <f>SUM(J189:J191)</f>
        <v>23.46</v>
      </c>
      <c r="K192" s="32">
        <f>J192/I192</f>
        <v>1.1167706002760985E-2</v>
      </c>
      <c r="L192" s="40">
        <f>SUM(L189:L191)</f>
        <v>26200.92</v>
      </c>
      <c r="M192" s="40">
        <f>S192-G192-J192</f>
        <v>316.65000000000003</v>
      </c>
      <c r="N192" s="32">
        <f>M192/L192</f>
        <v>1.2085453487892793E-2</v>
      </c>
      <c r="O192" s="35">
        <f t="shared" si="21"/>
        <v>28301.62</v>
      </c>
      <c r="P192" s="35">
        <f t="shared" si="21"/>
        <v>340.11</v>
      </c>
      <c r="Q192" s="32">
        <f>P192/O192</f>
        <v>1.2017333283395085E-2</v>
      </c>
      <c r="R192" s="36" t="s">
        <v>134</v>
      </c>
      <c r="S192" s="41">
        <v>340.11</v>
      </c>
      <c r="T192" s="31"/>
      <c r="U192" s="31"/>
    </row>
    <row r="193" spans="1:21">
      <c r="A193" s="42" t="s">
        <v>162</v>
      </c>
      <c r="B193" s="30"/>
      <c r="C193" s="26"/>
      <c r="D193" s="26"/>
      <c r="E193" s="26"/>
      <c r="F193" s="30"/>
      <c r="G193" s="26"/>
      <c r="H193" s="26"/>
      <c r="I193" s="50"/>
      <c r="J193" s="26"/>
      <c r="K193" s="26"/>
      <c r="L193" s="34"/>
      <c r="M193" s="34"/>
      <c r="N193" s="34"/>
      <c r="O193" s="35">
        <f>F193+I193+L193</f>
        <v>0</v>
      </c>
      <c r="P193" s="26">
        <f>O193*S189</f>
        <v>0</v>
      </c>
      <c r="Q193" s="43"/>
      <c r="R193" s="36" t="s">
        <v>165</v>
      </c>
      <c r="S193" s="32">
        <f>S190/O192</f>
        <v>0.14935752794363011</v>
      </c>
      <c r="T193" s="43"/>
      <c r="U193" s="26"/>
    </row>
    <row r="194" spans="1:21">
      <c r="A194" s="42"/>
      <c r="B194" s="30"/>
      <c r="C194" s="26"/>
      <c r="D194" s="26"/>
      <c r="E194" s="26"/>
      <c r="F194" s="30"/>
      <c r="G194" s="26"/>
      <c r="H194" s="26"/>
      <c r="I194" s="50"/>
      <c r="J194" s="26"/>
      <c r="K194" s="26"/>
      <c r="L194" s="34"/>
      <c r="M194" s="34"/>
      <c r="N194" s="27" t="s">
        <v>137</v>
      </c>
      <c r="O194" s="35">
        <f>O192</f>
        <v>28301.62</v>
      </c>
      <c r="P194" s="35">
        <f>P192+P193</f>
        <v>340.11</v>
      </c>
      <c r="Q194" s="43">
        <f>P194/O194</f>
        <v>1.2017333283395085E-2</v>
      </c>
      <c r="R194" s="27" t="s">
        <v>164</v>
      </c>
      <c r="S194" s="43">
        <f>(P195/S189*(1+S189))/O195</f>
        <v>0.14447936195878541</v>
      </c>
      <c r="T194" s="43"/>
      <c r="U194" s="26"/>
    </row>
    <row r="195" spans="1:21">
      <c r="A195" s="27"/>
      <c r="C195" s="26"/>
      <c r="D195" s="43"/>
      <c r="E195" s="43"/>
      <c r="G195" s="26"/>
      <c r="H195" s="43"/>
      <c r="N195" s="27" t="s">
        <v>139</v>
      </c>
      <c r="O195" s="51">
        <f>O194</f>
        <v>28301.62</v>
      </c>
      <c r="P195" s="51">
        <v>329</v>
      </c>
      <c r="Q195" s="43">
        <f>P195/O195</f>
        <v>1.1624776249557446E-2</v>
      </c>
      <c r="T195" s="26"/>
      <c r="U195" s="26"/>
    </row>
    <row r="196" spans="1:21" s="46" customFormat="1" ht="10.5" customHeight="1"/>
    <row r="197" spans="1:21">
      <c r="A197" s="28">
        <v>2012</v>
      </c>
      <c r="B197" s="27"/>
      <c r="C197" s="27"/>
      <c r="D197" s="27"/>
      <c r="E197" s="27"/>
      <c r="F197" s="27" t="s">
        <v>121</v>
      </c>
      <c r="G197" s="27" t="s">
        <v>122</v>
      </c>
      <c r="H197" s="27" t="s">
        <v>123</v>
      </c>
      <c r="I197" s="27" t="s">
        <v>155</v>
      </c>
      <c r="J197" s="27" t="s">
        <v>156</v>
      </c>
      <c r="K197" s="27" t="s">
        <v>157</v>
      </c>
      <c r="L197" s="27" t="s">
        <v>124</v>
      </c>
      <c r="M197" s="27" t="s">
        <v>125</v>
      </c>
      <c r="N197" s="27" t="s">
        <v>126</v>
      </c>
      <c r="O197" s="27" t="s">
        <v>127</v>
      </c>
      <c r="P197" s="27" t="s">
        <v>128</v>
      </c>
      <c r="Q197" s="27" t="s">
        <v>129</v>
      </c>
      <c r="R197" s="26"/>
      <c r="S197" s="26"/>
      <c r="T197" s="26"/>
      <c r="U197" s="26"/>
    </row>
    <row r="198" spans="1:21" s="29" customFormat="1" ht="15.75" customHeight="1">
      <c r="A198" s="29">
        <v>7</v>
      </c>
      <c r="B198" s="30"/>
      <c r="C198" s="31"/>
      <c r="D198" s="32"/>
      <c r="E198" s="32"/>
      <c r="F198" s="30">
        <v>2867.44</v>
      </c>
      <c r="G198" s="31">
        <v>35.54</v>
      </c>
      <c r="H198" s="32">
        <f>G198/F198</f>
        <v>1.2394330831682615E-2</v>
      </c>
      <c r="I198" s="49">
        <v>859.16</v>
      </c>
      <c r="J198" s="31">
        <v>7.09</v>
      </c>
      <c r="K198" s="32">
        <f>J198/I198</f>
        <v>8.2522463801852977E-3</v>
      </c>
      <c r="L198" s="33"/>
      <c r="M198" s="34"/>
      <c r="N198" s="32"/>
      <c r="O198" s="35">
        <f t="shared" ref="O198:P201" si="22">F198+I198+L198</f>
        <v>3726.6</v>
      </c>
      <c r="P198" s="35">
        <f t="shared" si="22"/>
        <v>42.629999999999995</v>
      </c>
      <c r="Q198" s="32"/>
      <c r="R198" s="36" t="s">
        <v>131</v>
      </c>
      <c r="S198" s="38">
        <v>8.7499999999999994E-2</v>
      </c>
    </row>
    <row r="199" spans="1:21" s="29" customFormat="1">
      <c r="A199" s="29">
        <v>8</v>
      </c>
      <c r="B199" s="30"/>
      <c r="C199" s="31"/>
      <c r="D199" s="32"/>
      <c r="E199" s="32"/>
      <c r="F199" s="30"/>
      <c r="G199" s="31"/>
      <c r="H199" s="32" t="e">
        <f>G199/F199</f>
        <v>#DIV/0!</v>
      </c>
      <c r="I199" s="49">
        <v>519.72</v>
      </c>
      <c r="J199" s="31">
        <v>7.61</v>
      </c>
      <c r="K199" s="32">
        <f>J199/I199</f>
        <v>1.4642499807588702E-2</v>
      </c>
      <c r="L199" s="33"/>
      <c r="M199" s="34"/>
      <c r="N199" s="34"/>
      <c r="O199" s="35">
        <f t="shared" si="22"/>
        <v>519.72</v>
      </c>
      <c r="P199" s="35">
        <f t="shared" si="22"/>
        <v>7.61</v>
      </c>
      <c r="Q199" s="32"/>
      <c r="R199" s="36" t="s">
        <v>161</v>
      </c>
      <c r="S199" s="37">
        <v>5178.45</v>
      </c>
      <c r="T199" s="31"/>
      <c r="U199" s="31"/>
    </row>
    <row r="200" spans="1:21" s="29" customFormat="1">
      <c r="A200" s="29">
        <v>9</v>
      </c>
      <c r="B200" s="30"/>
      <c r="C200" s="31"/>
      <c r="D200" s="32"/>
      <c r="E200" s="32"/>
      <c r="F200" s="30"/>
      <c r="G200" s="31"/>
      <c r="H200" s="32" t="e">
        <f>G200/F200</f>
        <v>#DIV/0!</v>
      </c>
      <c r="I200" s="49">
        <v>673.59</v>
      </c>
      <c r="J200" s="31">
        <v>0</v>
      </c>
      <c r="K200" s="32">
        <f>J200/I200</f>
        <v>0</v>
      </c>
      <c r="L200" s="36">
        <v>26793.86</v>
      </c>
      <c r="M200" s="30"/>
      <c r="N200" s="32"/>
      <c r="O200" s="35">
        <f t="shared" si="22"/>
        <v>27467.45</v>
      </c>
      <c r="P200" s="35">
        <f t="shared" si="22"/>
        <v>0</v>
      </c>
      <c r="Q200" s="32"/>
      <c r="R200" s="36" t="s">
        <v>132</v>
      </c>
      <c r="S200" s="35">
        <f>S199/(1+S198)*S198</f>
        <v>416.65689655172417</v>
      </c>
      <c r="T200" s="31"/>
      <c r="U200" s="36"/>
    </row>
    <row r="201" spans="1:21" s="29" customFormat="1">
      <c r="A201" s="54" t="s">
        <v>133</v>
      </c>
      <c r="B201" s="30"/>
      <c r="C201" s="30"/>
      <c r="D201" s="32"/>
      <c r="E201" s="32"/>
      <c r="F201" s="30">
        <f>SUM(F198:F200)</f>
        <v>2867.44</v>
      </c>
      <c r="G201" s="30">
        <f>SUM(G198:G200)</f>
        <v>35.54</v>
      </c>
      <c r="H201" s="32">
        <f>G201/F201</f>
        <v>1.2394330831682615E-2</v>
      </c>
      <c r="I201" s="30">
        <f>SUM(I198:I200)</f>
        <v>2052.4700000000003</v>
      </c>
      <c r="J201" s="30">
        <f>SUM(J198:J200)</f>
        <v>14.7</v>
      </c>
      <c r="K201" s="32">
        <f>J201/I201</f>
        <v>7.1621022475358946E-3</v>
      </c>
      <c r="L201" s="40">
        <f>SUM(L198:L200)</f>
        <v>26793.86</v>
      </c>
      <c r="M201" s="40">
        <f>S201-G201-J201</f>
        <v>362.23</v>
      </c>
      <c r="N201" s="32">
        <f>M201/L201</f>
        <v>1.3519142072101593E-2</v>
      </c>
      <c r="O201" s="35">
        <f t="shared" si="22"/>
        <v>31713.77</v>
      </c>
      <c r="P201" s="35">
        <f t="shared" si="22"/>
        <v>412.47</v>
      </c>
      <c r="Q201" s="32">
        <f>P201/O201</f>
        <v>1.3006022305137485E-2</v>
      </c>
      <c r="R201" s="36" t="s">
        <v>134</v>
      </c>
      <c r="S201" s="41">
        <v>412.47</v>
      </c>
      <c r="T201" s="31"/>
      <c r="U201" s="31"/>
    </row>
    <row r="202" spans="1:21">
      <c r="A202" s="42" t="s">
        <v>162</v>
      </c>
      <c r="B202" s="30"/>
      <c r="C202" s="26"/>
      <c r="D202" s="26"/>
      <c r="E202" s="26"/>
      <c r="F202" s="30"/>
      <c r="G202" s="26"/>
      <c r="H202" s="26"/>
      <c r="I202" s="50"/>
      <c r="J202" s="26"/>
      <c r="K202" s="26"/>
      <c r="L202" s="34"/>
      <c r="M202" s="34"/>
      <c r="N202" s="34"/>
      <c r="O202" s="35">
        <f>F202+I202+L202</f>
        <v>0</v>
      </c>
      <c r="P202" s="26">
        <f>O202*S198</f>
        <v>0</v>
      </c>
      <c r="Q202" s="43"/>
      <c r="R202" s="36" t="s">
        <v>165</v>
      </c>
      <c r="S202" s="32">
        <f>S199/O201</f>
        <v>0.1632871147138924</v>
      </c>
      <c r="T202" s="43"/>
      <c r="U202" s="26"/>
    </row>
    <row r="203" spans="1:21">
      <c r="A203" s="42"/>
      <c r="B203" s="30"/>
      <c r="C203" s="26"/>
      <c r="D203" s="26"/>
      <c r="E203" s="26"/>
      <c r="F203" s="30"/>
      <c r="G203" s="26"/>
      <c r="H203" s="26"/>
      <c r="I203" s="50"/>
      <c r="J203" s="26"/>
      <c r="K203" s="26"/>
      <c r="L203" s="34"/>
      <c r="M203" s="34"/>
      <c r="N203" s="27" t="s">
        <v>137</v>
      </c>
      <c r="O203" s="35">
        <f>O201</f>
        <v>31713.77</v>
      </c>
      <c r="P203" s="35">
        <f>P201+P202</f>
        <v>412.47</v>
      </c>
      <c r="Q203" s="43">
        <f>P203/O203</f>
        <v>1.3006022305137485E-2</v>
      </c>
      <c r="R203" s="27" t="s">
        <v>164</v>
      </c>
      <c r="S203" s="43">
        <f>(P204/S198*(1+S198))/O204</f>
        <v>0.14597034663491598</v>
      </c>
      <c r="T203" s="43"/>
      <c r="U203" s="26"/>
    </row>
    <row r="204" spans="1:21">
      <c r="A204" s="27"/>
      <c r="C204" s="26"/>
      <c r="D204" s="43"/>
      <c r="E204" s="43"/>
      <c r="G204" s="26"/>
      <c r="H204" s="43"/>
      <c r="N204" s="27" t="s">
        <v>139</v>
      </c>
      <c r="O204" s="51">
        <f>O203</f>
        <v>31713.77</v>
      </c>
      <c r="P204" s="51">
        <v>372.47</v>
      </c>
      <c r="Q204" s="43">
        <f>P204/O204</f>
        <v>1.1744740533843816E-2</v>
      </c>
      <c r="T204" s="26"/>
      <c r="U204" s="26"/>
    </row>
    <row r="205" spans="1:21" s="46" customFormat="1" ht="10.5" customHeight="1"/>
    <row r="206" spans="1:21">
      <c r="A206" s="28">
        <v>2012</v>
      </c>
      <c r="B206" s="27"/>
      <c r="C206" s="27"/>
      <c r="D206" s="27"/>
      <c r="E206" s="27"/>
      <c r="F206" s="27" t="s">
        <v>121</v>
      </c>
      <c r="G206" s="27" t="s">
        <v>122</v>
      </c>
      <c r="H206" s="27" t="s">
        <v>123</v>
      </c>
      <c r="I206" s="27" t="s">
        <v>155</v>
      </c>
      <c r="J206" s="27" t="s">
        <v>156</v>
      </c>
      <c r="K206" s="27" t="s">
        <v>157</v>
      </c>
      <c r="L206" s="27" t="s">
        <v>124</v>
      </c>
      <c r="M206" s="27" t="s">
        <v>125</v>
      </c>
      <c r="N206" s="27" t="s">
        <v>126</v>
      </c>
      <c r="O206" s="27" t="s">
        <v>127</v>
      </c>
      <c r="P206" s="27" t="s">
        <v>128</v>
      </c>
      <c r="Q206" s="27" t="s">
        <v>129</v>
      </c>
      <c r="R206" s="26"/>
      <c r="S206" s="26"/>
      <c r="T206" s="26"/>
      <c r="U206" s="26"/>
    </row>
    <row r="207" spans="1:21" s="29" customFormat="1" ht="15.75" customHeight="1">
      <c r="A207" s="29">
        <v>4</v>
      </c>
      <c r="B207" s="30"/>
      <c r="C207" s="31"/>
      <c r="D207" s="32"/>
      <c r="E207" s="32"/>
      <c r="F207" s="30">
        <v>4343.3999999999996</v>
      </c>
      <c r="G207" s="31">
        <v>36.659999999999997</v>
      </c>
      <c r="H207" s="32">
        <f>G207/F207</f>
        <v>8.4403923193811306E-3</v>
      </c>
      <c r="I207" s="49">
        <v>951.93</v>
      </c>
      <c r="J207" s="31">
        <v>2.2799999999999998</v>
      </c>
      <c r="K207" s="32">
        <f>J207/I207</f>
        <v>2.3951340959944534E-3</v>
      </c>
      <c r="L207" s="33"/>
      <c r="M207" s="34"/>
      <c r="N207" s="32"/>
      <c r="O207" s="35">
        <f t="shared" ref="O207:P210" si="23">F207+I207+L207</f>
        <v>5295.33</v>
      </c>
      <c r="P207" s="35">
        <f t="shared" si="23"/>
        <v>38.94</v>
      </c>
      <c r="Q207" s="32"/>
      <c r="R207" s="36" t="s">
        <v>131</v>
      </c>
      <c r="S207" s="38">
        <v>8.7499999999999994E-2</v>
      </c>
    </row>
    <row r="208" spans="1:21" s="29" customFormat="1">
      <c r="A208" s="29">
        <v>5</v>
      </c>
      <c r="B208" s="30"/>
      <c r="C208" s="31"/>
      <c r="D208" s="32"/>
      <c r="E208" s="32"/>
      <c r="F208" s="30">
        <v>4833.41</v>
      </c>
      <c r="G208" s="31">
        <v>71.239999999999995</v>
      </c>
      <c r="H208" s="32">
        <f>G208/F208</f>
        <v>1.473907655257882E-2</v>
      </c>
      <c r="I208" s="49">
        <v>872.68</v>
      </c>
      <c r="J208" s="31">
        <v>22.06</v>
      </c>
      <c r="K208" s="32">
        <f>J208/I208</f>
        <v>2.5278452582848238E-2</v>
      </c>
      <c r="L208" s="33"/>
      <c r="M208" s="34"/>
      <c r="N208" s="34"/>
      <c r="O208" s="35">
        <f t="shared" si="23"/>
        <v>5706.09</v>
      </c>
      <c r="P208" s="35">
        <f t="shared" si="23"/>
        <v>93.3</v>
      </c>
      <c r="Q208" s="32"/>
      <c r="R208" s="36" t="s">
        <v>161</v>
      </c>
      <c r="S208" s="37">
        <v>4384.03</v>
      </c>
      <c r="T208" s="31"/>
      <c r="U208" s="31"/>
    </row>
    <row r="209" spans="1:21" s="29" customFormat="1">
      <c r="A209" s="29">
        <v>6</v>
      </c>
      <c r="B209" s="30"/>
      <c r="C209" s="31"/>
      <c r="D209" s="32"/>
      <c r="E209" s="32"/>
      <c r="F209" s="30">
        <v>4069.16</v>
      </c>
      <c r="G209" s="31">
        <v>16.77</v>
      </c>
      <c r="H209" s="32">
        <f>G209/F209</f>
        <v>4.121243696487727E-3</v>
      </c>
      <c r="I209" s="49">
        <v>1292.27</v>
      </c>
      <c r="J209" s="31">
        <v>14.59</v>
      </c>
      <c r="K209" s="32">
        <f>J209/I209</f>
        <v>1.1290210250179915E-2</v>
      </c>
      <c r="L209" s="36">
        <v>13785.77</v>
      </c>
      <c r="M209" s="30"/>
      <c r="N209" s="32"/>
      <c r="O209" s="35">
        <f t="shared" si="23"/>
        <v>19147.2</v>
      </c>
      <c r="P209" s="35">
        <f t="shared" si="23"/>
        <v>31.36</v>
      </c>
      <c r="Q209" s="32"/>
      <c r="R209" s="36" t="s">
        <v>132</v>
      </c>
      <c r="S209" s="35">
        <f>S208/(1+S207)*S207</f>
        <v>352.7380459770115</v>
      </c>
      <c r="T209" s="31"/>
      <c r="U209" s="36"/>
    </row>
    <row r="210" spans="1:21" s="29" customFormat="1">
      <c r="A210" s="54" t="s">
        <v>143</v>
      </c>
      <c r="B210" s="30"/>
      <c r="C210" s="30"/>
      <c r="D210" s="32"/>
      <c r="E210" s="32"/>
      <c r="F210" s="30">
        <f>SUM(F207:F209)</f>
        <v>13245.97</v>
      </c>
      <c r="G210" s="30">
        <f>SUM(G207:G209)</f>
        <v>124.66999999999999</v>
      </c>
      <c r="H210" s="32">
        <f>G210/F210</f>
        <v>9.4119192478919998E-3</v>
      </c>
      <c r="I210" s="30">
        <f>SUM(I207:I209)</f>
        <v>3116.88</v>
      </c>
      <c r="J210" s="30">
        <f>SUM(J207:J209)</f>
        <v>38.93</v>
      </c>
      <c r="K210" s="32">
        <f>J210/I210</f>
        <v>1.2490054156720823E-2</v>
      </c>
      <c r="L210" s="40">
        <f>SUM(L207:L209)</f>
        <v>13785.77</v>
      </c>
      <c r="M210" s="40">
        <f>S210-G210-J210</f>
        <v>184.95000000000002</v>
      </c>
      <c r="N210" s="32">
        <f>M210/L210</f>
        <v>1.3416007956030023E-2</v>
      </c>
      <c r="O210" s="35">
        <f t="shared" si="23"/>
        <v>30148.62</v>
      </c>
      <c r="P210" s="35">
        <f t="shared" si="23"/>
        <v>348.55</v>
      </c>
      <c r="Q210" s="32">
        <f>P210/O210</f>
        <v>1.1561059842871747E-2</v>
      </c>
      <c r="R210" s="36" t="s">
        <v>134</v>
      </c>
      <c r="S210" s="41">
        <v>348.55</v>
      </c>
      <c r="T210" s="31"/>
      <c r="U210" s="31"/>
    </row>
    <row r="211" spans="1:21">
      <c r="A211" s="42" t="s">
        <v>162</v>
      </c>
      <c r="B211" s="30"/>
      <c r="C211" s="26"/>
      <c r="D211" s="26"/>
      <c r="E211" s="26"/>
      <c r="F211" s="30"/>
      <c r="G211" s="26"/>
      <c r="H211" s="26"/>
      <c r="I211" s="50"/>
      <c r="J211" s="26"/>
      <c r="K211" s="26"/>
      <c r="L211" s="34"/>
      <c r="M211" s="34"/>
      <c r="N211" s="34"/>
      <c r="O211" s="35">
        <f>F211+I211+L211</f>
        <v>0</v>
      </c>
      <c r="P211" s="26">
        <f>O211*S207</f>
        <v>0</v>
      </c>
      <c r="Q211" s="43"/>
      <c r="R211" s="36" t="s">
        <v>165</v>
      </c>
      <c r="S211" s="32">
        <f>S208/O210</f>
        <v>0.14541395261209303</v>
      </c>
      <c r="T211" s="43"/>
      <c r="U211" s="26"/>
    </row>
    <row r="212" spans="1:21">
      <c r="A212" s="42"/>
      <c r="B212" s="30"/>
      <c r="C212" s="26"/>
      <c r="D212" s="26"/>
      <c r="E212" s="26"/>
      <c r="F212" s="30"/>
      <c r="G212" s="26"/>
      <c r="H212" s="26"/>
      <c r="I212" s="50"/>
      <c r="J212" s="26"/>
      <c r="K212" s="26"/>
      <c r="L212" s="34"/>
      <c r="M212" s="34"/>
      <c r="N212" s="27" t="s">
        <v>137</v>
      </c>
      <c r="O212" s="35">
        <f>O210</f>
        <v>30148.62</v>
      </c>
      <c r="P212" s="35">
        <f>P210+P211</f>
        <v>348.55</v>
      </c>
      <c r="Q212" s="43">
        <f>P212/O212</f>
        <v>1.1561059842871747E-2</v>
      </c>
      <c r="R212" s="27" t="s">
        <v>164</v>
      </c>
      <c r="S212" s="43">
        <f>(P213/S207*(1+S207))/O213</f>
        <v>0.1436874580471203</v>
      </c>
      <c r="T212" s="43"/>
      <c r="U212" s="26"/>
    </row>
    <row r="213" spans="1:21">
      <c r="A213" s="27"/>
      <c r="C213" s="26"/>
      <c r="D213" s="43"/>
      <c r="E213" s="43"/>
      <c r="G213" s="26"/>
      <c r="H213" s="43"/>
      <c r="N213" s="27" t="s">
        <v>139</v>
      </c>
      <c r="O213" s="51">
        <f>O212</f>
        <v>30148.62</v>
      </c>
      <c r="P213" s="51">
        <v>348.55</v>
      </c>
      <c r="Q213" s="43">
        <f>P213/O213</f>
        <v>1.1561059842871747E-2</v>
      </c>
      <c r="T213" s="26"/>
      <c r="U213" s="26"/>
    </row>
    <row r="214" spans="1:21" s="46" customFormat="1" ht="10.5" customHeight="1"/>
    <row r="215" spans="1:21">
      <c r="A215" s="28">
        <v>2012</v>
      </c>
      <c r="B215" s="27"/>
      <c r="C215" s="27"/>
      <c r="D215" s="27"/>
      <c r="E215" s="27"/>
      <c r="F215" s="27" t="s">
        <v>121</v>
      </c>
      <c r="G215" s="27" t="s">
        <v>122</v>
      </c>
      <c r="H215" s="27" t="s">
        <v>123</v>
      </c>
      <c r="I215" s="27" t="s">
        <v>155</v>
      </c>
      <c r="J215" s="27" t="s">
        <v>156</v>
      </c>
      <c r="K215" s="27" t="s">
        <v>157</v>
      </c>
      <c r="L215" s="27" t="s">
        <v>124</v>
      </c>
      <c r="M215" s="27" t="s">
        <v>125</v>
      </c>
      <c r="N215" s="27" t="s">
        <v>126</v>
      </c>
      <c r="O215" s="27" t="s">
        <v>127</v>
      </c>
      <c r="P215" s="27" t="s">
        <v>128</v>
      </c>
      <c r="Q215" s="27" t="s">
        <v>129</v>
      </c>
      <c r="R215" s="26"/>
      <c r="S215" s="26"/>
      <c r="T215" s="26"/>
      <c r="U215" s="26"/>
    </row>
    <row r="216" spans="1:21" s="29" customFormat="1" ht="15.75" customHeight="1">
      <c r="A216" s="29">
        <v>1</v>
      </c>
      <c r="B216" s="30"/>
      <c r="C216" s="31"/>
      <c r="D216" s="32"/>
      <c r="E216" s="32"/>
      <c r="F216" s="30">
        <v>0</v>
      </c>
      <c r="G216" s="31">
        <v>0</v>
      </c>
      <c r="H216" s="32" t="e">
        <f>G216/F216</f>
        <v>#DIV/0!</v>
      </c>
      <c r="I216" s="49">
        <v>0</v>
      </c>
      <c r="J216" s="31">
        <v>0</v>
      </c>
      <c r="K216" s="32" t="e">
        <f>J216/I216</f>
        <v>#DIV/0!</v>
      </c>
      <c r="L216" s="33"/>
      <c r="M216" s="34"/>
      <c r="N216" s="32"/>
      <c r="O216" s="35">
        <f t="shared" ref="O216:P219" si="24">F216+I216+L216</f>
        <v>0</v>
      </c>
      <c r="P216" s="35">
        <f t="shared" si="24"/>
        <v>0</v>
      </c>
      <c r="Q216" s="32"/>
      <c r="R216" s="36" t="s">
        <v>131</v>
      </c>
      <c r="S216" s="38">
        <v>8.7499999999999994E-2</v>
      </c>
    </row>
    <row r="217" spans="1:21" s="29" customFormat="1">
      <c r="A217" s="29">
        <v>2</v>
      </c>
      <c r="B217" s="30"/>
      <c r="C217" s="31"/>
      <c r="D217" s="32"/>
      <c r="E217" s="32"/>
      <c r="F217" s="30">
        <v>0</v>
      </c>
      <c r="G217" s="31">
        <v>0</v>
      </c>
      <c r="H217" s="32" t="e">
        <f>G217/F217</f>
        <v>#DIV/0!</v>
      </c>
      <c r="I217" s="49">
        <v>0</v>
      </c>
      <c r="J217" s="31">
        <v>0</v>
      </c>
      <c r="K217" s="32" t="e">
        <f>J217/I217</f>
        <v>#DIV/0!</v>
      </c>
      <c r="L217" s="33"/>
      <c r="M217" s="34"/>
      <c r="N217" s="34"/>
      <c r="O217" s="35">
        <f t="shared" si="24"/>
        <v>0</v>
      </c>
      <c r="P217" s="35">
        <f t="shared" si="24"/>
        <v>0</v>
      </c>
      <c r="Q217" s="32"/>
      <c r="R217" s="36" t="s">
        <v>161</v>
      </c>
      <c r="S217" s="37">
        <v>2165.7600000000002</v>
      </c>
      <c r="T217" s="31"/>
      <c r="U217" s="31"/>
    </row>
    <row r="218" spans="1:21" s="29" customFormat="1">
      <c r="A218" s="29">
        <v>3</v>
      </c>
      <c r="B218" s="30"/>
      <c r="C218" s="31"/>
      <c r="D218" s="32"/>
      <c r="E218" s="32"/>
      <c r="F218" s="30">
        <v>5943.81</v>
      </c>
      <c r="G218" s="31">
        <v>119.17</v>
      </c>
      <c r="H218" s="32">
        <f>G218/F218</f>
        <v>2.0049429574633106E-2</v>
      </c>
      <c r="I218" s="49">
        <v>943.87</v>
      </c>
      <c r="J218" s="31">
        <v>10.24</v>
      </c>
      <c r="K218" s="32">
        <f>J218/I218</f>
        <v>1.0848951656478117E-2</v>
      </c>
      <c r="L218" s="36">
        <v>2802.96</v>
      </c>
      <c r="M218" s="30"/>
      <c r="N218" s="32"/>
      <c r="O218" s="35">
        <f t="shared" si="24"/>
        <v>9690.64</v>
      </c>
      <c r="P218" s="35">
        <f t="shared" si="24"/>
        <v>129.41</v>
      </c>
      <c r="Q218" s="32"/>
      <c r="R218" s="36" t="s">
        <v>132</v>
      </c>
      <c r="S218" s="35">
        <f>S217/(1+S216)*S216</f>
        <v>174.25655172413795</v>
      </c>
      <c r="T218" s="31"/>
      <c r="U218" s="36"/>
    </row>
    <row r="219" spans="1:21" s="29" customFormat="1">
      <c r="A219" s="54" t="s">
        <v>144</v>
      </c>
      <c r="B219" s="30"/>
      <c r="C219" s="30"/>
      <c r="D219" s="32"/>
      <c r="E219" s="32"/>
      <c r="F219" s="30">
        <f>SUM(F216:F218)</f>
        <v>5943.81</v>
      </c>
      <c r="G219" s="30">
        <f>SUM(G216:G218)</f>
        <v>119.17</v>
      </c>
      <c r="H219" s="32">
        <f>G219/F219</f>
        <v>2.0049429574633106E-2</v>
      </c>
      <c r="I219" s="30">
        <f>SUM(I216:I218)</f>
        <v>943.87</v>
      </c>
      <c r="J219" s="30">
        <f>SUM(J216:J218)</f>
        <v>10.24</v>
      </c>
      <c r="K219" s="32">
        <f>J219/I219</f>
        <v>1.0848951656478117E-2</v>
      </c>
      <c r="L219" s="40">
        <f>SUM(L216:L218)</f>
        <v>2802.96</v>
      </c>
      <c r="M219" s="40">
        <f>S219-G219-J219</f>
        <v>44.849999999999987</v>
      </c>
      <c r="N219" s="32">
        <f>M219/L219</f>
        <v>1.6000941861460737E-2</v>
      </c>
      <c r="O219" s="35">
        <f t="shared" si="24"/>
        <v>9690.64</v>
      </c>
      <c r="P219" s="35">
        <f t="shared" si="24"/>
        <v>174.26</v>
      </c>
      <c r="Q219" s="32">
        <f>P219/O219</f>
        <v>1.7982300446616528E-2</v>
      </c>
      <c r="R219" s="36" t="s">
        <v>134</v>
      </c>
      <c r="S219" s="41">
        <v>174.26</v>
      </c>
      <c r="T219" s="31"/>
      <c r="U219" s="31"/>
    </row>
    <row r="220" spans="1:21">
      <c r="A220" s="42" t="s">
        <v>162</v>
      </c>
      <c r="B220" s="30"/>
      <c r="C220" s="26"/>
      <c r="D220" s="26"/>
      <c r="E220" s="26"/>
      <c r="F220" s="30"/>
      <c r="G220" s="26"/>
      <c r="H220" s="26"/>
      <c r="I220" s="50"/>
      <c r="J220" s="26"/>
      <c r="K220" s="26"/>
      <c r="L220" s="34"/>
      <c r="M220" s="34"/>
      <c r="N220" s="34"/>
      <c r="O220" s="35">
        <f>F220+I220+L220</f>
        <v>0</v>
      </c>
      <c r="P220" s="26">
        <f>O220*S216</f>
        <v>0</v>
      </c>
      <c r="Q220" s="43"/>
      <c r="R220" s="36" t="s">
        <v>165</v>
      </c>
      <c r="S220" s="32">
        <f>S217/O219</f>
        <v>0.22348988302114209</v>
      </c>
      <c r="T220" s="43"/>
      <c r="U220" s="26"/>
    </row>
    <row r="221" spans="1:21">
      <c r="A221" s="42"/>
      <c r="B221" s="30"/>
      <c r="C221" s="26"/>
      <c r="D221" s="26"/>
      <c r="E221" s="26"/>
      <c r="F221" s="30"/>
      <c r="G221" s="26"/>
      <c r="H221" s="26"/>
      <c r="I221" s="50"/>
      <c r="J221" s="26"/>
      <c r="K221" s="26"/>
      <c r="L221" s="34"/>
      <c r="M221" s="34"/>
      <c r="N221" s="27" t="s">
        <v>137</v>
      </c>
      <c r="O221" s="35">
        <f>O219</f>
        <v>9690.64</v>
      </c>
      <c r="P221" s="35">
        <f>P219+P220</f>
        <v>174.26</v>
      </c>
      <c r="Q221" s="43">
        <f>P221/O221</f>
        <v>1.7982300446616528E-2</v>
      </c>
      <c r="R221" s="27" t="s">
        <v>164</v>
      </c>
      <c r="S221" s="43">
        <f>(P222/S216*(1+S216))/O222</f>
        <v>0.14618317999931599</v>
      </c>
      <c r="T221" s="43"/>
      <c r="U221" s="26"/>
    </row>
    <row r="222" spans="1:21">
      <c r="A222" s="27"/>
      <c r="C222" s="26"/>
      <c r="D222" s="43"/>
      <c r="E222" s="43"/>
      <c r="G222" s="26"/>
      <c r="H222" s="43"/>
      <c r="N222" s="27" t="s">
        <v>139</v>
      </c>
      <c r="O222" s="51">
        <f>O221</f>
        <v>9690.64</v>
      </c>
      <c r="P222" s="51">
        <v>113.98</v>
      </c>
      <c r="Q222" s="43">
        <f>P222/O222</f>
        <v>1.176186505741623E-2</v>
      </c>
      <c r="T222" s="26"/>
      <c r="U222" s="26"/>
    </row>
    <row r="223" spans="1:21" s="46" customFormat="1" ht="10.5" customHeight="1"/>
    <row r="224" spans="1:21">
      <c r="A224" s="55"/>
      <c r="D224" s="56"/>
      <c r="E224" s="56"/>
      <c r="H224" s="56"/>
    </row>
    <row r="226" spans="9:11">
      <c r="I226" s="28">
        <v>110000</v>
      </c>
      <c r="J226" s="28">
        <v>0.28000000000000003</v>
      </c>
      <c r="K226" s="28">
        <f>I226*J226</f>
        <v>30800.000000000004</v>
      </c>
    </row>
  </sheetData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selection activeCell="E5" sqref="E5"/>
    </sheetView>
  </sheetViews>
  <sheetFormatPr defaultRowHeight="15"/>
  <cols>
    <col min="1" max="1" width="5.625" style="1" customWidth="1"/>
    <col min="2" max="3" width="4.125" style="1" customWidth="1"/>
    <col min="4" max="4" width="34.625" style="1" bestFit="1" customWidth="1"/>
    <col min="5" max="5" width="13.875" style="2" customWidth="1"/>
    <col min="6" max="6" width="13" style="1" bestFit="1" customWidth="1"/>
    <col min="7" max="16384" width="9" style="1"/>
  </cols>
  <sheetData>
    <row r="1" spans="1:11">
      <c r="A1" s="24" t="s">
        <v>114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22.5" customHeight="1">
      <c r="A2" s="25" t="s">
        <v>115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>
      <c r="A3" s="24" t="s">
        <v>166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5" spans="1:11">
      <c r="E5" s="3" t="s">
        <v>109</v>
      </c>
    </row>
    <row r="6" spans="1:11">
      <c r="A6" s="1" t="s">
        <v>0</v>
      </c>
    </row>
    <row r="7" spans="1:11">
      <c r="B7" s="1" t="s">
        <v>1</v>
      </c>
    </row>
    <row r="8" spans="1:11">
      <c r="C8" s="4" t="s">
        <v>2</v>
      </c>
    </row>
    <row r="9" spans="1:11">
      <c r="D9" s="1" t="s">
        <v>84</v>
      </c>
      <c r="E9" s="2">
        <v>169131.82</v>
      </c>
    </row>
    <row r="10" spans="1:11">
      <c r="D10" s="1" t="s">
        <v>85</v>
      </c>
      <c r="E10" s="2">
        <v>138459.03</v>
      </c>
    </row>
    <row r="11" spans="1:11">
      <c r="D11" s="1" t="s">
        <v>86</v>
      </c>
      <c r="E11" s="2">
        <v>102154.26</v>
      </c>
    </row>
    <row r="12" spans="1:11">
      <c r="D12" s="1" t="s">
        <v>87</v>
      </c>
      <c r="E12" s="2">
        <v>-1258</v>
      </c>
    </row>
    <row r="13" spans="1:11">
      <c r="D13" s="1" t="s">
        <v>88</v>
      </c>
      <c r="E13" s="2">
        <v>-106.87</v>
      </c>
    </row>
    <row r="14" spans="1:11">
      <c r="D14" s="1" t="s">
        <v>89</v>
      </c>
      <c r="E14" s="2">
        <v>-162.37</v>
      </c>
    </row>
    <row r="15" spans="1:11">
      <c r="D15" s="1" t="s">
        <v>90</v>
      </c>
      <c r="E15" s="5">
        <v>918.36</v>
      </c>
    </row>
    <row r="16" spans="1:11">
      <c r="C16" s="1" t="s">
        <v>4</v>
      </c>
      <c r="F16" s="2">
        <v>409136.23</v>
      </c>
    </row>
    <row r="17" spans="1:6">
      <c r="C17" s="1" t="s">
        <v>91</v>
      </c>
      <c r="F17" s="6">
        <v>0</v>
      </c>
    </row>
    <row r="18" spans="1:6">
      <c r="B18" s="1" t="s">
        <v>5</v>
      </c>
      <c r="F18" s="2">
        <v>409136.23</v>
      </c>
    </row>
    <row r="20" spans="1:6">
      <c r="B20" s="1" t="s">
        <v>6</v>
      </c>
    </row>
    <row r="21" spans="1:6">
      <c r="C21" s="1" t="s">
        <v>7</v>
      </c>
      <c r="F21" s="2">
        <v>38281.82</v>
      </c>
    </row>
    <row r="22" spans="1:6">
      <c r="C22" s="1" t="s">
        <v>8</v>
      </c>
      <c r="F22" s="2">
        <v>3382.82</v>
      </c>
    </row>
    <row r="23" spans="1:6">
      <c r="C23" s="1" t="s">
        <v>9</v>
      </c>
      <c r="F23" s="2">
        <v>280281.43</v>
      </c>
    </row>
    <row r="24" spans="1:6">
      <c r="C24" s="1" t="s">
        <v>92</v>
      </c>
      <c r="F24" s="5">
        <v>-40464.01</v>
      </c>
    </row>
    <row r="25" spans="1:6">
      <c r="B25" s="1" t="s">
        <v>93</v>
      </c>
      <c r="F25" s="7">
        <v>281482.06</v>
      </c>
    </row>
    <row r="26" spans="1:6">
      <c r="F26" s="2">
        <v>127654.17</v>
      </c>
    </row>
    <row r="27" spans="1:6">
      <c r="A27" s="1" t="s">
        <v>10</v>
      </c>
    </row>
    <row r="28" spans="1:6">
      <c r="B28" s="1" t="s">
        <v>11</v>
      </c>
    </row>
    <row r="29" spans="1:6">
      <c r="C29" s="1" t="s">
        <v>12</v>
      </c>
      <c r="F29" s="2">
        <v>2260</v>
      </c>
    </row>
    <row r="30" spans="1:6">
      <c r="C30" s="1" t="s">
        <v>13</v>
      </c>
      <c r="F30" s="2">
        <v>1983.6</v>
      </c>
    </row>
    <row r="31" spans="1:6">
      <c r="C31" s="1" t="s">
        <v>14</v>
      </c>
      <c r="F31" s="2">
        <v>126</v>
      </c>
    </row>
    <row r="32" spans="1:6">
      <c r="C32" s="1" t="s">
        <v>15</v>
      </c>
      <c r="F32" s="2">
        <v>25</v>
      </c>
    </row>
    <row r="33" spans="1:6">
      <c r="C33" s="1" t="s">
        <v>16</v>
      </c>
      <c r="F33" s="8">
        <v>0</v>
      </c>
    </row>
    <row r="34" spans="1:6">
      <c r="C34" s="1" t="s">
        <v>17</v>
      </c>
      <c r="F34" s="2">
        <v>18291.349999999999</v>
      </c>
    </row>
    <row r="35" spans="1:6">
      <c r="C35" s="1" t="s">
        <v>18</v>
      </c>
      <c r="F35" s="2">
        <v>71.290000000000006</v>
      </c>
    </row>
    <row r="36" spans="1:6">
      <c r="C36" s="1" t="s">
        <v>19</v>
      </c>
    </row>
    <row r="37" spans="1:6">
      <c r="D37" s="1" t="s">
        <v>20</v>
      </c>
      <c r="E37" s="2">
        <v>2103.19</v>
      </c>
    </row>
    <row r="38" spans="1:6">
      <c r="D38" s="1" t="s">
        <v>21</v>
      </c>
      <c r="E38" s="6">
        <v>0</v>
      </c>
    </row>
    <row r="39" spans="1:6">
      <c r="C39" s="1" t="s">
        <v>22</v>
      </c>
      <c r="F39" s="2">
        <v>2103.19</v>
      </c>
    </row>
    <row r="40" spans="1:6">
      <c r="C40" s="1" t="s">
        <v>23</v>
      </c>
      <c r="F40" s="2">
        <v>116.82</v>
      </c>
    </row>
    <row r="41" spans="1:6">
      <c r="C41" s="1" t="s">
        <v>24</v>
      </c>
      <c r="F41" s="2">
        <v>1275.67</v>
      </c>
    </row>
    <row r="42" spans="1:6">
      <c r="C42" s="1" t="s">
        <v>25</v>
      </c>
      <c r="F42" s="2">
        <v>24000</v>
      </c>
    </row>
    <row r="43" spans="1:6">
      <c r="C43" s="1" t="s">
        <v>94</v>
      </c>
      <c r="F43" s="2">
        <v>2208.16</v>
      </c>
    </row>
    <row r="44" spans="1:6">
      <c r="C44" s="1" t="s">
        <v>95</v>
      </c>
      <c r="F44" s="2">
        <v>2361.5700000000002</v>
      </c>
    </row>
    <row r="45" spans="1:6">
      <c r="C45" s="1" t="s">
        <v>96</v>
      </c>
      <c r="F45" s="5">
        <v>800</v>
      </c>
    </row>
    <row r="46" spans="1:6">
      <c r="B46" s="1" t="s">
        <v>26</v>
      </c>
      <c r="F46" s="7">
        <v>55622.65</v>
      </c>
    </row>
    <row r="47" spans="1:6">
      <c r="A47" s="1" t="s">
        <v>27</v>
      </c>
      <c r="F47" s="2">
        <v>72031.520000000004</v>
      </c>
    </row>
    <row r="49" spans="1:6">
      <c r="A49" s="1" t="s">
        <v>28</v>
      </c>
    </row>
    <row r="50" spans="1:6">
      <c r="B50" s="1" t="s">
        <v>29</v>
      </c>
    </row>
    <row r="51" spans="1:6">
      <c r="C51" s="1" t="s">
        <v>30</v>
      </c>
      <c r="F51" s="5">
        <v>1.52</v>
      </c>
    </row>
    <row r="52" spans="1:6">
      <c r="B52" s="1" t="s">
        <v>31</v>
      </c>
      <c r="F52" s="7">
        <v>1.52</v>
      </c>
    </row>
    <row r="53" spans="1:6">
      <c r="A53" s="1" t="s">
        <v>32</v>
      </c>
      <c r="F53" s="7">
        <v>1.52</v>
      </c>
    </row>
    <row r="54" spans="1:6" ht="15.75" thickBot="1">
      <c r="A54" s="1" t="s">
        <v>33</v>
      </c>
      <c r="F54" s="9">
        <v>72033.039999999994</v>
      </c>
    </row>
    <row r="55" spans="1:6" ht="15.75" thickTop="1"/>
  </sheetData>
  <mergeCells count="3">
    <mergeCell ref="A1:K1"/>
    <mergeCell ref="A2:K2"/>
    <mergeCell ref="A3:K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workbookViewId="0">
      <selection activeCell="G8" sqref="G8"/>
    </sheetView>
  </sheetViews>
  <sheetFormatPr defaultRowHeight="15"/>
  <cols>
    <col min="1" max="1" width="5.5" style="1" customWidth="1"/>
    <col min="2" max="3" width="4.25" style="1" customWidth="1"/>
    <col min="4" max="4" width="32.5" style="1" bestFit="1" customWidth="1"/>
    <col min="5" max="5" width="2.375" style="1" customWidth="1"/>
    <col min="6" max="6" width="16" style="10" bestFit="1" customWidth="1"/>
    <col min="7" max="7" width="16" style="10" customWidth="1"/>
    <col min="8" max="8" width="2.375" style="1" customWidth="1"/>
    <col min="9" max="9" width="16" style="10" bestFit="1" customWidth="1"/>
    <col min="10" max="10" width="16" style="10" customWidth="1"/>
    <col min="11" max="11" width="2.375" style="1" customWidth="1"/>
    <col min="12" max="12" width="16" style="10" customWidth="1"/>
    <col min="13" max="13" width="13" style="1" bestFit="1" customWidth="1"/>
    <col min="14" max="16384" width="9" style="1"/>
  </cols>
  <sheetData>
    <row r="1" spans="1:12">
      <c r="A1" s="24" t="s">
        <v>114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1"/>
    </row>
    <row r="2" spans="1:12" ht="22.5" customHeight="1">
      <c r="A2" s="25" t="s">
        <v>115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1"/>
    </row>
    <row r="3" spans="1:12">
      <c r="A3" s="24" t="s">
        <v>166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1"/>
    </row>
    <row r="5" spans="1:12">
      <c r="F5" s="11" t="s">
        <v>109</v>
      </c>
      <c r="I5" s="11" t="s">
        <v>167</v>
      </c>
      <c r="L5" s="12" t="s">
        <v>97</v>
      </c>
    </row>
    <row r="7" spans="1:12">
      <c r="A7" s="1" t="s">
        <v>0</v>
      </c>
    </row>
    <row r="8" spans="1:12">
      <c r="B8" s="1" t="s">
        <v>1</v>
      </c>
    </row>
    <row r="9" spans="1:12">
      <c r="C9" s="1" t="s">
        <v>2</v>
      </c>
    </row>
    <row r="10" spans="1:12">
      <c r="D10" s="1" t="s">
        <v>84</v>
      </c>
      <c r="F10" s="10">
        <v>197019.51</v>
      </c>
      <c r="I10" s="10">
        <v>178538.26</v>
      </c>
      <c r="L10" s="10">
        <f>F10-I10</f>
        <v>18481.25</v>
      </c>
    </row>
    <row r="11" spans="1:12">
      <c r="D11" s="1" t="s">
        <v>98</v>
      </c>
      <c r="F11" s="13">
        <v>0</v>
      </c>
      <c r="G11" s="13"/>
      <c r="I11" s="10">
        <v>1000</v>
      </c>
      <c r="L11" s="10">
        <f t="shared" ref="L11:L59" si="0">F11-I11</f>
        <v>-1000</v>
      </c>
    </row>
    <row r="12" spans="1:12">
      <c r="D12" s="1" t="s">
        <v>3</v>
      </c>
      <c r="F12" s="10">
        <v>212357.51</v>
      </c>
      <c r="I12" s="10">
        <v>175327.44</v>
      </c>
      <c r="L12" s="10">
        <f t="shared" si="0"/>
        <v>37030.070000000007</v>
      </c>
    </row>
    <row r="13" spans="1:12">
      <c r="D13" s="1" t="s">
        <v>86</v>
      </c>
      <c r="F13" s="10">
        <v>206573.42</v>
      </c>
      <c r="I13" s="10">
        <v>156669.32999999999</v>
      </c>
      <c r="L13" s="10">
        <f t="shared" si="0"/>
        <v>49904.090000000026</v>
      </c>
    </row>
    <row r="14" spans="1:12">
      <c r="D14" s="1" t="s">
        <v>87</v>
      </c>
      <c r="F14" s="10">
        <v>-204.64</v>
      </c>
      <c r="I14" s="10">
        <v>-1972.27</v>
      </c>
      <c r="L14" s="10">
        <f t="shared" si="0"/>
        <v>1767.63</v>
      </c>
    </row>
    <row r="15" spans="1:12">
      <c r="D15" s="1" t="s">
        <v>88</v>
      </c>
      <c r="F15" s="10">
        <v>-520.22</v>
      </c>
      <c r="I15" s="10">
        <v>-176.95</v>
      </c>
      <c r="L15" s="10">
        <f t="shared" si="0"/>
        <v>-343.27000000000004</v>
      </c>
    </row>
    <row r="16" spans="1:12">
      <c r="D16" s="1" t="s">
        <v>89</v>
      </c>
      <c r="F16" s="10">
        <v>-126.1</v>
      </c>
      <c r="I16" s="10">
        <v>-743.1</v>
      </c>
      <c r="L16" s="10">
        <f t="shared" si="0"/>
        <v>617</v>
      </c>
    </row>
    <row r="17" spans="1:13">
      <c r="D17" s="1" t="s">
        <v>99</v>
      </c>
      <c r="F17" s="11">
        <v>1059.5</v>
      </c>
      <c r="I17" s="11">
        <v>10</v>
      </c>
      <c r="L17" s="11">
        <f t="shared" si="0"/>
        <v>1049.5</v>
      </c>
    </row>
    <row r="18" spans="1:13">
      <c r="C18" s="1" t="s">
        <v>4</v>
      </c>
      <c r="G18" s="10">
        <v>616158.98</v>
      </c>
      <c r="J18" s="10">
        <v>508652.71</v>
      </c>
      <c r="M18" s="10">
        <f>G18-J18</f>
        <v>107506.26999999996</v>
      </c>
    </row>
    <row r="19" spans="1:13">
      <c r="C19" s="1" t="s">
        <v>91</v>
      </c>
      <c r="G19" s="11">
        <v>82.96</v>
      </c>
      <c r="J19" s="11">
        <v>71.7</v>
      </c>
      <c r="M19" s="11">
        <f>G19-J19</f>
        <v>11.259999999999991</v>
      </c>
    </row>
    <row r="20" spans="1:13">
      <c r="B20" s="1" t="s">
        <v>5</v>
      </c>
      <c r="G20" s="10">
        <v>616241.93999999994</v>
      </c>
      <c r="J20" s="10">
        <v>508724.41</v>
      </c>
      <c r="M20" s="10">
        <f>G20-J20</f>
        <v>107517.52999999997</v>
      </c>
    </row>
    <row r="22" spans="1:13">
      <c r="B22" s="1" t="s">
        <v>6</v>
      </c>
    </row>
    <row r="23" spans="1:13">
      <c r="C23" s="1" t="s">
        <v>7</v>
      </c>
      <c r="G23" s="10">
        <v>22039.87</v>
      </c>
      <c r="J23" s="10">
        <v>38497.4</v>
      </c>
      <c r="M23" s="10">
        <f t="shared" ref="M23:M29" si="1">G23-J23</f>
        <v>-16457.530000000002</v>
      </c>
    </row>
    <row r="24" spans="1:13">
      <c r="C24" s="1" t="s">
        <v>8</v>
      </c>
      <c r="G24" s="10">
        <v>4456.9399999999996</v>
      </c>
      <c r="J24" s="10">
        <v>8596.84</v>
      </c>
      <c r="M24" s="10">
        <f t="shared" si="1"/>
        <v>-4139.9000000000005</v>
      </c>
    </row>
    <row r="25" spans="1:13">
      <c r="C25" s="1" t="s">
        <v>100</v>
      </c>
      <c r="G25" s="13">
        <v>0</v>
      </c>
      <c r="J25" s="10">
        <v>11561.17</v>
      </c>
      <c r="M25" s="10">
        <f t="shared" si="1"/>
        <v>-11561.17</v>
      </c>
    </row>
    <row r="26" spans="1:13">
      <c r="C26" s="1" t="s">
        <v>9</v>
      </c>
      <c r="G26" s="10">
        <v>401420.31</v>
      </c>
      <c r="J26" s="10">
        <v>282068.93</v>
      </c>
      <c r="M26" s="10">
        <f t="shared" si="1"/>
        <v>119351.38</v>
      </c>
    </row>
    <row r="27" spans="1:13">
      <c r="C27" s="1" t="s">
        <v>92</v>
      </c>
      <c r="G27" s="11">
        <v>-38281.82</v>
      </c>
      <c r="J27" s="11">
        <v>-22039.87</v>
      </c>
      <c r="M27" s="11">
        <f t="shared" si="1"/>
        <v>-16241.95</v>
      </c>
    </row>
    <row r="28" spans="1:13">
      <c r="B28" s="1" t="s">
        <v>93</v>
      </c>
      <c r="G28" s="14">
        <v>389635.3</v>
      </c>
      <c r="J28" s="11">
        <v>318684.46999999997</v>
      </c>
      <c r="M28" s="11">
        <f t="shared" si="1"/>
        <v>70950.830000000016</v>
      </c>
    </row>
    <row r="29" spans="1:13">
      <c r="A29" s="1" t="s">
        <v>10</v>
      </c>
      <c r="G29" s="10">
        <v>226606.64</v>
      </c>
      <c r="J29" s="10">
        <v>190039.94</v>
      </c>
      <c r="M29" s="10">
        <f t="shared" si="1"/>
        <v>36566.700000000012</v>
      </c>
    </row>
    <row r="31" spans="1:13">
      <c r="B31" s="1" t="s">
        <v>11</v>
      </c>
    </row>
    <row r="32" spans="1:13">
      <c r="C32" s="1" t="s">
        <v>12</v>
      </c>
      <c r="G32" s="10">
        <v>3420</v>
      </c>
      <c r="J32" s="10">
        <v>2980</v>
      </c>
      <c r="M32" s="10">
        <f t="shared" ref="M32:M39" si="2">G32-J32</f>
        <v>440</v>
      </c>
    </row>
    <row r="33" spans="3:13">
      <c r="C33" s="1" t="s">
        <v>13</v>
      </c>
      <c r="G33" s="10">
        <v>2825.62</v>
      </c>
      <c r="J33" s="10">
        <v>2515.73</v>
      </c>
      <c r="M33" s="10">
        <f t="shared" si="2"/>
        <v>309.88999999999987</v>
      </c>
    </row>
    <row r="34" spans="3:13">
      <c r="C34" s="1" t="s">
        <v>14</v>
      </c>
      <c r="G34" s="10">
        <v>149.22</v>
      </c>
      <c r="J34" s="10">
        <v>150</v>
      </c>
      <c r="M34" s="10">
        <f t="shared" si="2"/>
        <v>-0.78000000000000114</v>
      </c>
    </row>
    <row r="35" spans="3:13">
      <c r="C35" s="1" t="s">
        <v>15</v>
      </c>
      <c r="G35" s="10">
        <v>30</v>
      </c>
      <c r="J35" s="10">
        <v>30</v>
      </c>
      <c r="M35" s="13">
        <f t="shared" si="2"/>
        <v>0</v>
      </c>
    </row>
    <row r="36" spans="3:13">
      <c r="C36" s="1" t="s">
        <v>16</v>
      </c>
      <c r="G36" s="10">
        <v>340</v>
      </c>
      <c r="J36" s="10">
        <v>950</v>
      </c>
      <c r="M36" s="10">
        <f t="shared" si="2"/>
        <v>-610</v>
      </c>
    </row>
    <row r="37" spans="3:13">
      <c r="C37" s="1" t="s">
        <v>17</v>
      </c>
      <c r="G37" s="10">
        <v>20700.21</v>
      </c>
      <c r="J37" s="10">
        <v>15017.78</v>
      </c>
      <c r="M37" s="10">
        <f t="shared" si="2"/>
        <v>5682.4299999999985</v>
      </c>
    </row>
    <row r="38" spans="3:13">
      <c r="C38" s="1" t="s">
        <v>18</v>
      </c>
      <c r="G38" s="10">
        <v>84.04</v>
      </c>
      <c r="J38" s="10">
        <v>943.8</v>
      </c>
      <c r="M38" s="10">
        <f t="shared" si="2"/>
        <v>-859.76</v>
      </c>
    </row>
    <row r="39" spans="3:13">
      <c r="C39" s="1" t="s">
        <v>34</v>
      </c>
      <c r="G39" s="13">
        <v>0</v>
      </c>
      <c r="J39" s="10">
        <v>23.58</v>
      </c>
      <c r="M39" s="10">
        <f t="shared" si="2"/>
        <v>-23.58</v>
      </c>
    </row>
    <row r="40" spans="3:13">
      <c r="C40" s="1" t="s">
        <v>19</v>
      </c>
    </row>
    <row r="41" spans="3:13">
      <c r="D41" s="1" t="s">
        <v>101</v>
      </c>
      <c r="F41" s="13">
        <v>0</v>
      </c>
      <c r="G41" s="13"/>
      <c r="I41" s="10">
        <v>290.18</v>
      </c>
      <c r="L41" s="10">
        <f t="shared" si="0"/>
        <v>-290.18</v>
      </c>
    </row>
    <row r="42" spans="3:13">
      <c r="D42" s="1" t="s">
        <v>102</v>
      </c>
      <c r="F42" s="10">
        <v>2920.39</v>
      </c>
      <c r="I42" s="10">
        <v>4103.7299999999996</v>
      </c>
      <c r="L42" s="10">
        <f t="shared" si="0"/>
        <v>-1183.3399999999997</v>
      </c>
    </row>
    <row r="43" spans="3:13">
      <c r="D43" s="1" t="s">
        <v>103</v>
      </c>
      <c r="F43" s="11">
        <v>55</v>
      </c>
      <c r="I43" s="11">
        <v>1497.69</v>
      </c>
      <c r="L43" s="11">
        <f t="shared" si="0"/>
        <v>-1442.69</v>
      </c>
    </row>
    <row r="44" spans="3:13">
      <c r="C44" s="1" t="s">
        <v>22</v>
      </c>
      <c r="G44" s="10">
        <v>2975.39</v>
      </c>
      <c r="J44" s="10">
        <v>5891.6</v>
      </c>
      <c r="M44" s="10">
        <f t="shared" ref="M44:M52" si="3">G44-J44</f>
        <v>-2916.2100000000005</v>
      </c>
    </row>
    <row r="45" spans="3:13">
      <c r="C45" s="1" t="s">
        <v>23</v>
      </c>
      <c r="G45" s="10">
        <v>132.11000000000001</v>
      </c>
      <c r="J45" s="10">
        <v>335.89</v>
      </c>
      <c r="M45" s="10">
        <f t="shared" si="3"/>
        <v>-203.77999999999997</v>
      </c>
    </row>
    <row r="46" spans="3:13">
      <c r="C46" s="1" t="s">
        <v>35</v>
      </c>
      <c r="G46" s="10">
        <v>1700.89</v>
      </c>
      <c r="J46" s="10">
        <v>2351.0100000000002</v>
      </c>
      <c r="M46" s="10">
        <f t="shared" si="3"/>
        <v>-650.12000000000012</v>
      </c>
    </row>
    <row r="47" spans="3:13">
      <c r="C47" s="1" t="s">
        <v>36</v>
      </c>
      <c r="G47" s="10">
        <v>36000</v>
      </c>
      <c r="J47" s="10">
        <v>36000</v>
      </c>
      <c r="M47" s="13">
        <f t="shared" si="3"/>
        <v>0</v>
      </c>
    </row>
    <row r="48" spans="3:13">
      <c r="C48" s="1" t="s">
        <v>94</v>
      </c>
      <c r="G48" s="10">
        <v>3692</v>
      </c>
      <c r="J48" s="10">
        <v>3748</v>
      </c>
      <c r="M48" s="10">
        <f t="shared" si="3"/>
        <v>-56</v>
      </c>
    </row>
    <row r="49" spans="1:13">
      <c r="C49" s="1" t="s">
        <v>104</v>
      </c>
      <c r="G49" s="10">
        <v>2600.84</v>
      </c>
      <c r="J49" s="10">
        <v>2050.5500000000002</v>
      </c>
      <c r="M49" s="10">
        <f t="shared" si="3"/>
        <v>550.29</v>
      </c>
    </row>
    <row r="50" spans="1:13">
      <c r="C50" s="1" t="s">
        <v>96</v>
      </c>
      <c r="G50" s="11">
        <v>800</v>
      </c>
      <c r="J50" s="11">
        <v>800</v>
      </c>
      <c r="M50" s="15">
        <f t="shared" si="3"/>
        <v>0</v>
      </c>
    </row>
    <row r="51" spans="1:13">
      <c r="B51" s="1" t="s">
        <v>26</v>
      </c>
      <c r="G51" s="14">
        <v>75450.320000000007</v>
      </c>
      <c r="J51" s="14">
        <v>73787.94</v>
      </c>
      <c r="M51" s="14">
        <f t="shared" si="3"/>
        <v>1662.3800000000047</v>
      </c>
    </row>
    <row r="52" spans="1:13">
      <c r="A52" s="1" t="s">
        <v>27</v>
      </c>
      <c r="G52" s="10">
        <v>151156.32</v>
      </c>
      <c r="J52" s="10">
        <v>116252</v>
      </c>
      <c r="M52" s="10">
        <f t="shared" si="3"/>
        <v>34904.320000000007</v>
      </c>
    </row>
    <row r="54" spans="1:13">
      <c r="A54" s="1" t="s">
        <v>37</v>
      </c>
    </row>
    <row r="55" spans="1:13">
      <c r="B55" s="1" t="s">
        <v>29</v>
      </c>
    </row>
    <row r="56" spans="1:13">
      <c r="C56" s="1" t="s">
        <v>30</v>
      </c>
      <c r="F56" s="11">
        <v>2.16</v>
      </c>
      <c r="I56" s="11">
        <v>1.43</v>
      </c>
      <c r="L56" s="11">
        <f t="shared" si="0"/>
        <v>0.7300000000000002</v>
      </c>
    </row>
    <row r="57" spans="1:13">
      <c r="B57" s="1" t="s">
        <v>31</v>
      </c>
      <c r="F57" s="14">
        <v>2.16</v>
      </c>
      <c r="I57" s="14">
        <v>1.43</v>
      </c>
      <c r="L57" s="14">
        <f t="shared" si="0"/>
        <v>0.7300000000000002</v>
      </c>
    </row>
    <row r="58" spans="1:13">
      <c r="A58" s="1" t="s">
        <v>32</v>
      </c>
      <c r="F58" s="14">
        <v>2.16</v>
      </c>
      <c r="I58" s="14">
        <v>1.43</v>
      </c>
      <c r="L58" s="14">
        <f t="shared" si="0"/>
        <v>0.7300000000000002</v>
      </c>
    </row>
    <row r="59" spans="1:13" ht="15.75" thickBot="1">
      <c r="A59" s="1" t="s">
        <v>33</v>
      </c>
      <c r="F59" s="16">
        <v>151158.48000000001</v>
      </c>
      <c r="I59" s="16">
        <v>116253.43</v>
      </c>
      <c r="L59" s="16">
        <f t="shared" si="0"/>
        <v>34905.050000000017</v>
      </c>
    </row>
    <row r="60" spans="1:13" ht="15.75" thickTop="1"/>
  </sheetData>
  <mergeCells count="3">
    <mergeCell ref="A1:K1"/>
    <mergeCell ref="A2:K2"/>
    <mergeCell ref="A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A4" sqref="A4"/>
    </sheetView>
  </sheetViews>
  <sheetFormatPr defaultRowHeight="15"/>
  <cols>
    <col min="1" max="4" width="3.875" style="1" customWidth="1"/>
    <col min="5" max="5" width="32.5" style="1" bestFit="1" customWidth="1"/>
    <col min="6" max="6" width="16" style="10" bestFit="1" customWidth="1"/>
    <col min="7" max="16384" width="9" style="1"/>
  </cols>
  <sheetData>
    <row r="1" spans="1:11">
      <c r="A1" s="24" t="s">
        <v>114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22.5" customHeight="1">
      <c r="A2" s="25" t="s">
        <v>116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>
      <c r="A3" s="24" t="s">
        <v>168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>
      <c r="F4" s="17" t="s">
        <v>111</v>
      </c>
    </row>
    <row r="5" spans="1:11">
      <c r="A5" s="1" t="s">
        <v>38</v>
      </c>
    </row>
    <row r="6" spans="1:11">
      <c r="B6" s="1" t="s">
        <v>39</v>
      </c>
    </row>
    <row r="7" spans="1:11">
      <c r="C7" s="1" t="s">
        <v>40</v>
      </c>
    </row>
    <row r="8" spans="1:11">
      <c r="D8" s="1" t="s">
        <v>41</v>
      </c>
      <c r="F8" s="10">
        <v>8697.32</v>
      </c>
    </row>
    <row r="9" spans="1:11">
      <c r="D9" s="1" t="s">
        <v>42</v>
      </c>
      <c r="F9" s="11">
        <v>18209.77</v>
      </c>
    </row>
    <row r="10" spans="1:11">
      <c r="C10" s="1" t="s">
        <v>43</v>
      </c>
      <c r="F10" s="10">
        <v>26907.09</v>
      </c>
    </row>
    <row r="12" spans="1:11">
      <c r="C12" s="1" t="s">
        <v>44</v>
      </c>
    </row>
    <row r="13" spans="1:11">
      <c r="D13" s="1" t="s">
        <v>44</v>
      </c>
      <c r="F13" s="11">
        <v>71440</v>
      </c>
    </row>
    <row r="14" spans="1:11">
      <c r="C14" s="1" t="s">
        <v>45</v>
      </c>
      <c r="F14" s="10">
        <v>71440</v>
      </c>
    </row>
    <row r="16" spans="1:11">
      <c r="C16" s="1" t="s">
        <v>46</v>
      </c>
    </row>
    <row r="17" spans="1:6">
      <c r="D17" s="1" t="s">
        <v>47</v>
      </c>
      <c r="F17" s="10">
        <v>36099.629999999997</v>
      </c>
    </row>
    <row r="18" spans="1:6">
      <c r="D18" s="1" t="s">
        <v>48</v>
      </c>
      <c r="F18" s="18">
        <v>2919.8</v>
      </c>
    </row>
    <row r="19" spans="1:6">
      <c r="C19" s="1" t="s">
        <v>49</v>
      </c>
      <c r="F19" s="11">
        <v>39019.43</v>
      </c>
    </row>
    <row r="20" spans="1:6">
      <c r="B20" s="1" t="s">
        <v>50</v>
      </c>
      <c r="F20" s="10">
        <v>137366.51999999999</v>
      </c>
    </row>
    <row r="22" spans="1:6">
      <c r="B22" s="1" t="s">
        <v>51</v>
      </c>
    </row>
    <row r="23" spans="1:6">
      <c r="C23" s="1" t="s">
        <v>52</v>
      </c>
      <c r="F23" s="10">
        <v>-2099</v>
      </c>
    </row>
    <row r="24" spans="1:6">
      <c r="C24" s="1" t="s">
        <v>53</v>
      </c>
      <c r="F24" s="18">
        <v>2638.62</v>
      </c>
    </row>
    <row r="25" spans="1:6">
      <c r="B25" s="1" t="s">
        <v>54</v>
      </c>
      <c r="F25" s="11">
        <v>539.62</v>
      </c>
    </row>
    <row r="26" spans="1:6" ht="15.75" thickBot="1">
      <c r="A26" s="1" t="s">
        <v>55</v>
      </c>
      <c r="F26" s="16">
        <v>137906.14000000001</v>
      </c>
    </row>
    <row r="27" spans="1:6" ht="15.75" thickTop="1"/>
    <row r="28" spans="1:6">
      <c r="A28" s="1" t="s">
        <v>107</v>
      </c>
    </row>
    <row r="29" spans="1:6">
      <c r="B29" s="1" t="s">
        <v>56</v>
      </c>
    </row>
    <row r="30" spans="1:6">
      <c r="C30" s="1" t="s">
        <v>57</v>
      </c>
    </row>
    <row r="31" spans="1:6">
      <c r="D31" s="1" t="s">
        <v>58</v>
      </c>
    </row>
    <row r="32" spans="1:6">
      <c r="E32" s="1" t="s">
        <v>59</v>
      </c>
      <c r="F32" s="11">
        <v>112.38</v>
      </c>
    </row>
    <row r="33" spans="2:6">
      <c r="D33" s="1" t="s">
        <v>60</v>
      </c>
      <c r="F33" s="10">
        <v>112.38</v>
      </c>
    </row>
    <row r="35" spans="2:6">
      <c r="D35" s="1" t="s">
        <v>61</v>
      </c>
    </row>
    <row r="36" spans="2:6">
      <c r="E36" s="1" t="s">
        <v>62</v>
      </c>
      <c r="F36" s="10">
        <v>4359</v>
      </c>
    </row>
    <row r="37" spans="2:6">
      <c r="E37" s="1" t="s">
        <v>108</v>
      </c>
      <c r="F37" s="10">
        <v>459</v>
      </c>
    </row>
    <row r="38" spans="2:6">
      <c r="E38" s="1" t="s">
        <v>63</v>
      </c>
      <c r="F38" s="10">
        <v>930.56</v>
      </c>
    </row>
    <row r="39" spans="2:6">
      <c r="E39" s="1" t="s">
        <v>64</v>
      </c>
      <c r="F39" s="10">
        <v>356.2</v>
      </c>
    </row>
    <row r="40" spans="2:6">
      <c r="E40" s="1" t="s">
        <v>110</v>
      </c>
      <c r="F40" s="18">
        <v>25.8</v>
      </c>
    </row>
    <row r="41" spans="2:6">
      <c r="D41" s="1" t="s">
        <v>65</v>
      </c>
      <c r="F41" s="18">
        <v>6130.56</v>
      </c>
    </row>
    <row r="42" spans="2:6">
      <c r="C42" s="1" t="s">
        <v>66</v>
      </c>
      <c r="F42" s="11">
        <v>6242.94</v>
      </c>
    </row>
    <row r="43" spans="2:6">
      <c r="B43" s="1" t="s">
        <v>67</v>
      </c>
      <c r="F43" s="10">
        <v>6242.94</v>
      </c>
    </row>
    <row r="45" spans="2:6">
      <c r="B45" s="1" t="s">
        <v>81</v>
      </c>
    </row>
    <row r="46" spans="2:6">
      <c r="C46" s="1" t="s">
        <v>68</v>
      </c>
      <c r="F46" s="10">
        <v>5100</v>
      </c>
    </row>
    <row r="47" spans="2:6">
      <c r="C47" s="1" t="s">
        <v>69</v>
      </c>
      <c r="F47" s="10">
        <v>156630.16</v>
      </c>
    </row>
    <row r="48" spans="2:6">
      <c r="C48" s="1" t="s">
        <v>70</v>
      </c>
      <c r="F48" s="10">
        <v>-102100</v>
      </c>
    </row>
    <row r="49" spans="1:6">
      <c r="C49" s="1" t="s">
        <v>33</v>
      </c>
      <c r="F49" s="18">
        <v>72033.039999999994</v>
      </c>
    </row>
    <row r="50" spans="1:6">
      <c r="B50" s="1" t="s">
        <v>105</v>
      </c>
      <c r="F50" s="11">
        <v>131663.20000000001</v>
      </c>
    </row>
    <row r="51" spans="1:6" ht="15.75" thickBot="1">
      <c r="A51" s="1" t="s">
        <v>71</v>
      </c>
      <c r="F51" s="16">
        <v>137906.14000000001</v>
      </c>
    </row>
    <row r="52" spans="1:6" ht="15.75" thickTop="1"/>
  </sheetData>
  <mergeCells count="3">
    <mergeCell ref="A1:K1"/>
    <mergeCell ref="A2:K2"/>
    <mergeCell ref="A3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workbookViewId="0">
      <selection activeCell="I6" sqref="I6"/>
    </sheetView>
  </sheetViews>
  <sheetFormatPr defaultRowHeight="15"/>
  <cols>
    <col min="1" max="3" width="3.125" style="1" customWidth="1"/>
    <col min="4" max="4" width="3.75" style="1" customWidth="1"/>
    <col min="5" max="5" width="28.625" style="1" customWidth="1"/>
    <col min="6" max="6" width="2.125" style="1" customWidth="1"/>
    <col min="7" max="7" width="14" style="10" bestFit="1" customWidth="1"/>
    <col min="8" max="8" width="2.125" style="1" customWidth="1"/>
    <col min="9" max="9" width="15.625" style="10" customWidth="1"/>
    <col min="10" max="10" width="2.125" style="1" customWidth="1"/>
    <col min="11" max="11" width="15.625" style="10" customWidth="1"/>
    <col min="12" max="12" width="11.875" style="1" bestFit="1" customWidth="1"/>
    <col min="13" max="16384" width="9" style="1"/>
  </cols>
  <sheetData>
    <row r="1" spans="1:12">
      <c r="A1" s="24" t="s">
        <v>114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2" ht="22.5" customHeight="1">
      <c r="A2" s="25" t="s">
        <v>116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2">
      <c r="A3" s="24" t="s">
        <v>168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5" spans="1:12">
      <c r="A5" s="1" t="s">
        <v>38</v>
      </c>
      <c r="G5" s="17" t="s">
        <v>169</v>
      </c>
      <c r="I5" s="17" t="s">
        <v>170</v>
      </c>
      <c r="K5" s="3" t="s">
        <v>112</v>
      </c>
    </row>
    <row r="6" spans="1:12">
      <c r="B6" s="1" t="s">
        <v>39</v>
      </c>
    </row>
    <row r="7" spans="1:12">
      <c r="C7" s="1" t="s">
        <v>106</v>
      </c>
    </row>
    <row r="8" spans="1:12">
      <c r="D8" s="1" t="s">
        <v>41</v>
      </c>
      <c r="G8" s="10">
        <v>2923.46</v>
      </c>
      <c r="I8" s="10">
        <v>9795.68</v>
      </c>
      <c r="K8" s="10">
        <f>G8-I8</f>
        <v>-6872.22</v>
      </c>
    </row>
    <row r="9" spans="1:12">
      <c r="D9" s="1" t="s">
        <v>42</v>
      </c>
      <c r="G9" s="10">
        <v>17024.77</v>
      </c>
      <c r="I9" s="10">
        <v>569.69000000000005</v>
      </c>
      <c r="K9" s="10">
        <f t="shared" ref="K9:K12" si="0">G9-I9</f>
        <v>16455.080000000002</v>
      </c>
      <c r="L9" s="19"/>
    </row>
    <row r="10" spans="1:12">
      <c r="D10" s="1" t="s">
        <v>72</v>
      </c>
      <c r="G10" s="20" t="s">
        <v>113</v>
      </c>
      <c r="I10" s="10">
        <v>1285.73</v>
      </c>
      <c r="K10" s="10">
        <f t="shared" si="0"/>
        <v>-1285.73</v>
      </c>
    </row>
    <row r="11" spans="1:12">
      <c r="D11" s="1" t="s">
        <v>73</v>
      </c>
      <c r="G11" s="21" t="s">
        <v>113</v>
      </c>
      <c r="I11" s="11">
        <v>9831.68</v>
      </c>
      <c r="K11" s="11">
        <f t="shared" si="0"/>
        <v>-9831.68</v>
      </c>
    </row>
    <row r="12" spans="1:12">
      <c r="C12" s="1" t="s">
        <v>43</v>
      </c>
      <c r="G12" s="10">
        <v>19948.23</v>
      </c>
      <c r="I12" s="10">
        <v>21482.78</v>
      </c>
      <c r="K12" s="10">
        <f t="shared" si="0"/>
        <v>-1534.5499999999993</v>
      </c>
    </row>
    <row r="14" spans="1:12">
      <c r="C14" s="1" t="s">
        <v>44</v>
      </c>
    </row>
    <row r="15" spans="1:12">
      <c r="D15" s="1" t="s">
        <v>44</v>
      </c>
      <c r="G15" s="11">
        <v>72794.58</v>
      </c>
      <c r="I15" s="11">
        <v>83981.33</v>
      </c>
      <c r="K15" s="11">
        <f t="shared" ref="K15:K16" si="1">G15-I15</f>
        <v>-11186.75</v>
      </c>
      <c r="L15" s="19"/>
    </row>
    <row r="16" spans="1:12">
      <c r="C16" s="1" t="s">
        <v>45</v>
      </c>
      <c r="G16" s="10">
        <v>72794.58</v>
      </c>
      <c r="I16" s="10">
        <v>83981.33</v>
      </c>
      <c r="K16" s="10">
        <f t="shared" si="1"/>
        <v>-11186.75</v>
      </c>
      <c r="L16" s="19"/>
    </row>
    <row r="18" spans="1:12">
      <c r="C18" s="1" t="s">
        <v>46</v>
      </c>
    </row>
    <row r="19" spans="1:12">
      <c r="D19" s="1" t="s">
        <v>47</v>
      </c>
      <c r="G19" s="10">
        <v>38281.82</v>
      </c>
      <c r="I19" s="10">
        <v>22039.87</v>
      </c>
      <c r="K19" s="10">
        <f t="shared" ref="K19:K22" si="2">G19-I19</f>
        <v>16241.95</v>
      </c>
      <c r="L19" s="22"/>
    </row>
    <row r="20" spans="1:12">
      <c r="D20" s="1" t="s">
        <v>48</v>
      </c>
      <c r="G20" s="18">
        <v>2919.8</v>
      </c>
      <c r="I20" s="18">
        <v>2919.8</v>
      </c>
      <c r="K20" s="20" t="s">
        <v>113</v>
      </c>
    </row>
    <row r="21" spans="1:12">
      <c r="C21" s="1" t="s">
        <v>49</v>
      </c>
      <c r="G21" s="11">
        <v>41201.620000000003</v>
      </c>
      <c r="I21" s="11">
        <v>24959.67</v>
      </c>
      <c r="K21" s="11">
        <f t="shared" si="2"/>
        <v>16241.950000000004</v>
      </c>
      <c r="L21" s="22"/>
    </row>
    <row r="22" spans="1:12">
      <c r="B22" s="1" t="s">
        <v>50</v>
      </c>
      <c r="G22" s="10">
        <v>133944.43</v>
      </c>
      <c r="I22" s="10">
        <v>130423.78</v>
      </c>
      <c r="K22" s="10">
        <f t="shared" si="2"/>
        <v>3520.6499999999942</v>
      </c>
    </row>
    <row r="24" spans="1:12">
      <c r="B24" s="1" t="s">
        <v>51</v>
      </c>
    </row>
    <row r="25" spans="1:12">
      <c r="C25" s="1" t="s">
        <v>52</v>
      </c>
      <c r="G25" s="10">
        <v>-2099</v>
      </c>
      <c r="I25" s="10">
        <v>-1759</v>
      </c>
      <c r="K25" s="10">
        <f t="shared" ref="K25:K28" si="3">G25-I25</f>
        <v>-340</v>
      </c>
    </row>
    <row r="26" spans="1:12">
      <c r="C26" s="1" t="s">
        <v>53</v>
      </c>
      <c r="G26" s="18">
        <v>2638.62</v>
      </c>
      <c r="I26" s="18">
        <v>2638.62</v>
      </c>
      <c r="K26" s="20" t="s">
        <v>113</v>
      </c>
    </row>
    <row r="27" spans="1:12">
      <c r="B27" s="1" t="s">
        <v>54</v>
      </c>
      <c r="G27" s="11">
        <v>539.62</v>
      </c>
      <c r="I27" s="11">
        <v>879.62</v>
      </c>
      <c r="K27" s="11">
        <f t="shared" si="3"/>
        <v>-340</v>
      </c>
    </row>
    <row r="28" spans="1:12" ht="15.75" thickBot="1">
      <c r="A28" s="1" t="s">
        <v>55</v>
      </c>
      <c r="G28" s="16">
        <v>134484.04999999999</v>
      </c>
      <c r="I28" s="16">
        <v>131303.4</v>
      </c>
      <c r="K28" s="16">
        <f t="shared" si="3"/>
        <v>3180.6499999999942</v>
      </c>
    </row>
    <row r="29" spans="1:12" ht="15.75" thickTop="1"/>
    <row r="30" spans="1:12">
      <c r="A30" s="1" t="s">
        <v>107</v>
      </c>
    </row>
    <row r="31" spans="1:12">
      <c r="B31" s="1" t="s">
        <v>56</v>
      </c>
    </row>
    <row r="32" spans="1:12">
      <c r="C32" s="1" t="s">
        <v>57</v>
      </c>
    </row>
    <row r="33" spans="3:12">
      <c r="D33" s="1" t="s">
        <v>58</v>
      </c>
    </row>
    <row r="34" spans="3:12">
      <c r="E34" s="1" t="s">
        <v>74</v>
      </c>
      <c r="G34" s="13">
        <v>0</v>
      </c>
      <c r="I34" s="10">
        <v>3973.32</v>
      </c>
      <c r="K34" s="10">
        <f t="shared" ref="K34:K37" si="4">G34-I34</f>
        <v>-3973.32</v>
      </c>
    </row>
    <row r="35" spans="3:12">
      <c r="E35" s="1" t="s">
        <v>75</v>
      </c>
      <c r="G35" s="13">
        <v>0</v>
      </c>
      <c r="I35" s="10">
        <v>-22.73</v>
      </c>
      <c r="K35" s="10">
        <f t="shared" si="4"/>
        <v>22.73</v>
      </c>
    </row>
    <row r="36" spans="3:12">
      <c r="E36" s="1" t="s">
        <v>76</v>
      </c>
      <c r="G36" s="15">
        <v>0</v>
      </c>
      <c r="I36" s="11">
        <v>137.91</v>
      </c>
      <c r="K36" s="11">
        <f t="shared" si="4"/>
        <v>-137.91</v>
      </c>
    </row>
    <row r="37" spans="3:12">
      <c r="D37" s="1" t="s">
        <v>60</v>
      </c>
      <c r="G37" s="13">
        <v>0</v>
      </c>
      <c r="I37" s="10">
        <v>4088.5</v>
      </c>
      <c r="K37" s="10">
        <f t="shared" si="4"/>
        <v>-4088.5</v>
      </c>
    </row>
    <row r="39" spans="3:12">
      <c r="D39" s="1" t="s">
        <v>61</v>
      </c>
    </row>
    <row r="40" spans="3:12">
      <c r="E40" s="1" t="s">
        <v>62</v>
      </c>
      <c r="G40" s="10">
        <v>5487</v>
      </c>
      <c r="I40" s="10">
        <v>2740.5</v>
      </c>
      <c r="K40" s="10">
        <f t="shared" ref="K40:K46" si="5">G40-I40</f>
        <v>2746.5</v>
      </c>
      <c r="L40" s="19"/>
    </row>
    <row r="41" spans="3:12">
      <c r="E41" s="1" t="s">
        <v>108</v>
      </c>
      <c r="G41" s="10">
        <v>459</v>
      </c>
      <c r="I41" s="10">
        <v>459</v>
      </c>
      <c r="K41" s="10">
        <f t="shared" si="5"/>
        <v>0</v>
      </c>
    </row>
    <row r="42" spans="3:12">
      <c r="E42" s="1" t="s">
        <v>63</v>
      </c>
      <c r="G42" s="10">
        <v>930.56</v>
      </c>
      <c r="I42" s="10">
        <v>930.56</v>
      </c>
      <c r="K42" s="10">
        <f t="shared" si="5"/>
        <v>0</v>
      </c>
    </row>
    <row r="43" spans="3:12">
      <c r="E43" s="1" t="s">
        <v>64</v>
      </c>
      <c r="G43" s="10">
        <v>369</v>
      </c>
      <c r="I43" s="10">
        <v>983.16</v>
      </c>
      <c r="K43" s="10">
        <f t="shared" si="5"/>
        <v>-614.16</v>
      </c>
    </row>
    <row r="44" spans="3:12">
      <c r="E44" s="1" t="s">
        <v>110</v>
      </c>
      <c r="G44" s="11">
        <v>27</v>
      </c>
      <c r="I44" s="11">
        <v>30</v>
      </c>
      <c r="K44" s="11">
        <f t="shared" si="5"/>
        <v>-3</v>
      </c>
    </row>
    <row r="45" spans="3:12">
      <c r="D45" s="1" t="s">
        <v>65</v>
      </c>
      <c r="G45" s="11">
        <v>7272.56</v>
      </c>
      <c r="I45" s="11">
        <v>5143.22</v>
      </c>
      <c r="K45" s="11">
        <f t="shared" si="5"/>
        <v>2129.34</v>
      </c>
      <c r="L45" s="22"/>
    </row>
    <row r="46" spans="3:12">
      <c r="C46" s="1" t="s">
        <v>66</v>
      </c>
      <c r="G46" s="10">
        <v>7272.56</v>
      </c>
      <c r="I46" s="10">
        <v>9231.7199999999993</v>
      </c>
      <c r="K46" s="10">
        <f t="shared" si="5"/>
        <v>-1959.1599999999989</v>
      </c>
      <c r="L46" s="22"/>
    </row>
    <row r="48" spans="3:12">
      <c r="C48" s="1" t="s">
        <v>77</v>
      </c>
    </row>
    <row r="49" spans="1:12">
      <c r="D49" s="1" t="s">
        <v>78</v>
      </c>
      <c r="G49" s="11">
        <v>-31018.67</v>
      </c>
      <c r="I49" s="15">
        <v>0</v>
      </c>
      <c r="K49" s="11">
        <f t="shared" ref="K49:K51" si="6">G49-I49</f>
        <v>-31018.67</v>
      </c>
    </row>
    <row r="50" spans="1:12">
      <c r="C50" s="1" t="s">
        <v>79</v>
      </c>
      <c r="G50" s="11">
        <v>-31018.67</v>
      </c>
      <c r="I50" s="15">
        <v>0</v>
      </c>
      <c r="K50" s="11">
        <f t="shared" si="6"/>
        <v>-31018.67</v>
      </c>
    </row>
    <row r="51" spans="1:12">
      <c r="B51" s="1" t="s">
        <v>80</v>
      </c>
      <c r="G51" s="10">
        <v>-23746.11</v>
      </c>
      <c r="I51" s="10">
        <v>9231.7199999999993</v>
      </c>
      <c r="K51" s="10">
        <f t="shared" si="6"/>
        <v>-32977.83</v>
      </c>
      <c r="L51" s="19"/>
    </row>
    <row r="53" spans="1:12">
      <c r="B53" s="1" t="s">
        <v>81</v>
      </c>
    </row>
    <row r="54" spans="1:12">
      <c r="C54" s="1" t="s">
        <v>68</v>
      </c>
      <c r="G54" s="10">
        <v>5100</v>
      </c>
      <c r="I54" s="10">
        <v>5100</v>
      </c>
      <c r="K54" s="10">
        <f t="shared" ref="K54:K59" si="7">G54-I54</f>
        <v>0</v>
      </c>
    </row>
    <row r="55" spans="1:12">
      <c r="C55" s="1" t="s">
        <v>69</v>
      </c>
      <c r="G55" s="10">
        <v>116971.68</v>
      </c>
      <c r="I55" s="10">
        <v>718.25</v>
      </c>
      <c r="K55" s="10">
        <f t="shared" si="7"/>
        <v>116253.43</v>
      </c>
    </row>
    <row r="56" spans="1:12">
      <c r="C56" s="1" t="s">
        <v>70</v>
      </c>
      <c r="G56" s="10">
        <v>-115000</v>
      </c>
      <c r="I56" s="13">
        <v>0</v>
      </c>
      <c r="K56" s="10">
        <f t="shared" si="7"/>
        <v>-115000</v>
      </c>
      <c r="L56" s="19"/>
    </row>
    <row r="57" spans="1:12">
      <c r="C57" s="1" t="s">
        <v>33</v>
      </c>
      <c r="G57" s="11">
        <v>151158.48000000001</v>
      </c>
      <c r="I57" s="11">
        <v>116253.43</v>
      </c>
      <c r="K57" s="11">
        <f t="shared" si="7"/>
        <v>34905.050000000017</v>
      </c>
    </row>
    <row r="58" spans="1:12">
      <c r="B58" s="1" t="s">
        <v>82</v>
      </c>
      <c r="G58" s="11">
        <v>158230.16</v>
      </c>
      <c r="I58" s="11">
        <v>122071.67999999999</v>
      </c>
      <c r="K58" s="11">
        <f t="shared" si="7"/>
        <v>36158.48000000001</v>
      </c>
      <c r="L58" s="19"/>
    </row>
    <row r="59" spans="1:12" ht="15.75" thickBot="1">
      <c r="A59" s="1" t="s">
        <v>83</v>
      </c>
      <c r="G59" s="23">
        <v>134484.04999999999</v>
      </c>
      <c r="I59" s="23">
        <v>131303.4</v>
      </c>
      <c r="K59" s="23">
        <f t="shared" si="7"/>
        <v>3180.6499999999942</v>
      </c>
      <c r="L59" s="22"/>
    </row>
    <row r="60" spans="1:12" ht="15.75" thickTop="1"/>
  </sheetData>
  <mergeCells count="3">
    <mergeCell ref="A1:K1"/>
    <mergeCell ref="A2:K2"/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sale</vt:lpstr>
      <vt:lpstr>p1</vt:lpstr>
      <vt:lpstr>p2</vt:lpstr>
      <vt:lpstr>p3</vt:lpstr>
      <vt:lpstr>p4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2017-09-25T00:22:35Z</dcterms:created>
  <dcterms:modified xsi:type="dcterms:W3CDTF">2017-12-24T14:34:52Z</dcterms:modified>
</cp:coreProperties>
</file>