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i\Desktop\2018 轉貸\New folder\"/>
    </mc:Choice>
  </mc:AlternateContent>
  <bookViews>
    <workbookView xWindow="0" yWindow="0" windowWidth="24042" windowHeight="9617" tabRatio="716" activeTab="2" xr2:uid="{00000000-000D-0000-FFFF-FFFF00000000}"/>
  </bookViews>
  <sheets>
    <sheet name="p1x2" sheetId="10" r:id="rId1"/>
    <sheet name="p2x2" sheetId="11" r:id="rId2"/>
    <sheet name="p3x2" sheetId="12" r:id="rId3"/>
    <sheet name="p4x2" sheetId="13" r:id="rId4"/>
    <sheet name="p1x1" sheetId="14" r:id="rId5"/>
    <sheet name="p2x1" sheetId="15" r:id="rId6"/>
    <sheet name="p3x1" sheetId="16" r:id="rId7"/>
    <sheet name="p4x1" sheetId="17" r:id="rId8"/>
    <sheet name="p1-dv" sheetId="18" r:id="rId9"/>
    <sheet name="p2-dv" sheetId="19" r:id="rId10"/>
    <sheet name="p3-dv" sheetId="20" r:id="rId11"/>
    <sheet name="p4-dv" sheetId="21" r:id="rId12"/>
  </sheets>
  <externalReferences>
    <externalReference r:id="rId13"/>
  </externalReferences>
  <definedNames>
    <definedName name="a">#REF!</definedName>
    <definedName name="aaaa">#REF!</definedName>
    <definedName name="aaaa4">#REF!</definedName>
    <definedName name="aaaa5">#REF!</definedName>
    <definedName name="aaaa6">#REF!</definedName>
    <definedName name="aaaa7">#REF!</definedName>
    <definedName name="aaaa8">#REF!</definedName>
    <definedName name="aaaa9">#REF!</definedName>
    <definedName name="sale_amount_by_date">#REF!</definedName>
    <definedName name="sale_amount_by_date_10">#REF!</definedName>
    <definedName name="sale_amount_by_date_3">#REF!</definedName>
    <definedName name="sale_amount_by_date_4">#REF!</definedName>
    <definedName name="sale_amount_by_month">#REF!</definedName>
    <definedName name="sale_amount_by_month_10">#REF!</definedName>
    <definedName name="sale_amount_by_month_3">#REF!</definedName>
    <definedName name="sale_amount_by_month_4">#REF!</definedName>
    <definedName name="住宿厚街汀山凱旋公寓506" comment="上午 Tokyo-&gt;HK">[1]个帐!#REF!</definedName>
  </definedNames>
  <calcPr calcId="171027"/>
</workbook>
</file>

<file path=xl/calcChain.xml><?xml version="1.0" encoding="utf-8"?>
<calcChain xmlns="http://schemas.openxmlformats.org/spreadsheetml/2006/main">
  <c r="D14" i="18" l="1"/>
  <c r="J59" i="21" l="1"/>
  <c r="H59" i="21"/>
  <c r="I56" i="21"/>
  <c r="G56" i="21"/>
  <c r="K56" i="21" s="1"/>
  <c r="K55" i="21"/>
  <c r="K54" i="21"/>
  <c r="I49" i="21"/>
  <c r="G49" i="21"/>
  <c r="K49" i="21" s="1"/>
  <c r="K48" i="21"/>
  <c r="G45" i="21"/>
  <c r="I44" i="21"/>
  <c r="G44" i="21"/>
  <c r="K44" i="21" s="1"/>
  <c r="K41" i="21"/>
  <c r="I36" i="21"/>
  <c r="I45" i="21" s="1"/>
  <c r="I50" i="21" s="1"/>
  <c r="I57" i="21" s="1"/>
  <c r="G36" i="21"/>
  <c r="K35" i="21"/>
  <c r="K34" i="21"/>
  <c r="I27" i="21"/>
  <c r="I25" i="21"/>
  <c r="G25" i="21"/>
  <c r="K25" i="21" s="1"/>
  <c r="I21" i="21"/>
  <c r="G21" i="21"/>
  <c r="K21" i="21" s="1"/>
  <c r="K20" i="21"/>
  <c r="K19" i="21"/>
  <c r="G16" i="21"/>
  <c r="K16" i="21" s="1"/>
  <c r="K15" i="21"/>
  <c r="I12" i="21"/>
  <c r="I22" i="21" s="1"/>
  <c r="I28" i="21" s="1"/>
  <c r="G12" i="21"/>
  <c r="K12" i="21" s="1"/>
  <c r="K11" i="21"/>
  <c r="K10" i="21"/>
  <c r="K9" i="21"/>
  <c r="K8" i="21"/>
  <c r="F52" i="20"/>
  <c r="F44" i="20"/>
  <c r="F36" i="20"/>
  <c r="F45" i="20" s="1"/>
  <c r="F46" i="20" s="1"/>
  <c r="F53" i="20" s="1"/>
  <c r="F25" i="20"/>
  <c r="F27" i="20" s="1"/>
  <c r="F21" i="20"/>
  <c r="F16" i="20"/>
  <c r="F12" i="20"/>
  <c r="F22" i="20" s="1"/>
  <c r="F28" i="20" s="1"/>
  <c r="I51" i="19"/>
  <c r="I52" i="19" s="1"/>
  <c r="F51" i="19"/>
  <c r="F52" i="19" s="1"/>
  <c r="L52" i="19" s="1"/>
  <c r="L50" i="19"/>
  <c r="M44" i="19"/>
  <c r="M43" i="19"/>
  <c r="J41" i="19"/>
  <c r="J42" i="19" s="1"/>
  <c r="G41" i="19"/>
  <c r="M41" i="19" s="1"/>
  <c r="M40" i="19"/>
  <c r="M39" i="19"/>
  <c r="J38" i="19"/>
  <c r="J45" i="19" s="1"/>
  <c r="G38" i="19"/>
  <c r="L37" i="19"/>
  <c r="L36" i="19"/>
  <c r="M35" i="19"/>
  <c r="M34" i="19"/>
  <c r="M33" i="19"/>
  <c r="M32" i="19"/>
  <c r="M31" i="19"/>
  <c r="M30" i="19"/>
  <c r="M29" i="19"/>
  <c r="J25" i="19"/>
  <c r="G25" i="19"/>
  <c r="M25" i="19" s="1"/>
  <c r="M24" i="19"/>
  <c r="M23" i="19"/>
  <c r="M22" i="19"/>
  <c r="M21" i="19"/>
  <c r="J16" i="19"/>
  <c r="J18" i="19" s="1"/>
  <c r="J26" i="19" s="1"/>
  <c r="G16" i="19"/>
  <c r="L15" i="19"/>
  <c r="L14" i="19"/>
  <c r="L13" i="19"/>
  <c r="L12" i="19"/>
  <c r="L11" i="19"/>
  <c r="L10" i="19"/>
  <c r="L9" i="19"/>
  <c r="F52" i="18"/>
  <c r="F53" i="18" s="1"/>
  <c r="F42" i="18"/>
  <c r="F39" i="18"/>
  <c r="F25" i="18"/>
  <c r="F16" i="18"/>
  <c r="F18" i="18" s="1"/>
  <c r="F26" i="18" s="1"/>
  <c r="K36" i="21" l="1"/>
  <c r="M16" i="19"/>
  <c r="J46" i="19"/>
  <c r="I53" i="19" s="1"/>
  <c r="I59" i="21"/>
  <c r="K45" i="21"/>
  <c r="F55" i="20"/>
  <c r="F43" i="18"/>
  <c r="F46" i="18" s="1"/>
  <c r="F47" i="18" s="1"/>
  <c r="F54" i="18" s="1"/>
  <c r="G18" i="19"/>
  <c r="M38" i="19"/>
  <c r="G42" i="19"/>
  <c r="M42" i="19" s="1"/>
  <c r="L51" i="19"/>
  <c r="G22" i="21"/>
  <c r="G27" i="21"/>
  <c r="K27" i="21" s="1"/>
  <c r="G50" i="21"/>
  <c r="G28" i="21" l="1"/>
  <c r="K28" i="21" s="1"/>
  <c r="K22" i="21"/>
  <c r="G57" i="21"/>
  <c r="K50" i="21"/>
  <c r="G26" i="19"/>
  <c r="M18" i="19"/>
  <c r="G45" i="19"/>
  <c r="M45" i="19" s="1"/>
  <c r="G46" i="19" l="1"/>
  <c r="M26" i="19"/>
  <c r="G59" i="21"/>
  <c r="K57" i="21"/>
  <c r="K59" i="21" s="1"/>
  <c r="F53" i="19" l="1"/>
  <c r="L53" i="19" s="1"/>
  <c r="M46" i="19"/>
  <c r="K26" i="11" l="1"/>
  <c r="K25" i="11"/>
  <c r="K24" i="11"/>
  <c r="K23" i="11"/>
  <c r="K22" i="11"/>
  <c r="M18" i="15"/>
  <c r="M18" i="11"/>
  <c r="G17" i="11"/>
  <c r="K58" i="17"/>
  <c r="I58" i="17"/>
  <c r="G58" i="17"/>
  <c r="K57" i="17"/>
  <c r="K56" i="17"/>
  <c r="K55" i="17"/>
  <c r="I50" i="17"/>
  <c r="K50" i="17" s="1"/>
  <c r="G50" i="17"/>
  <c r="K49" i="17"/>
  <c r="G46" i="17"/>
  <c r="I45" i="17"/>
  <c r="I46" i="17" s="1"/>
  <c r="I51" i="17" s="1"/>
  <c r="I59" i="17" s="1"/>
  <c r="G45" i="17"/>
  <c r="K45" i="17" s="1"/>
  <c r="K42" i="17"/>
  <c r="I37" i="17"/>
  <c r="G37" i="17"/>
  <c r="K37" i="17" s="1"/>
  <c r="K36" i="17"/>
  <c r="K35" i="17"/>
  <c r="K34" i="17"/>
  <c r="I27" i="17"/>
  <c r="G27" i="17"/>
  <c r="K27" i="17" s="1"/>
  <c r="K25" i="17"/>
  <c r="G22" i="17"/>
  <c r="I21" i="17"/>
  <c r="K21" i="17" s="1"/>
  <c r="G21" i="17"/>
  <c r="K19" i="17"/>
  <c r="I16" i="17"/>
  <c r="G16" i="17"/>
  <c r="K16" i="17" s="1"/>
  <c r="K15" i="17"/>
  <c r="I12" i="17"/>
  <c r="I22" i="17" s="1"/>
  <c r="I28" i="17" s="1"/>
  <c r="G12" i="17"/>
  <c r="K11" i="17"/>
  <c r="K10" i="17"/>
  <c r="K9" i="17"/>
  <c r="K8" i="17"/>
  <c r="F50" i="16"/>
  <c r="F41" i="16"/>
  <c r="F33" i="16"/>
  <c r="F42" i="16" s="1"/>
  <c r="F43" i="16" s="1"/>
  <c r="F51" i="16" s="1"/>
  <c r="F25" i="16"/>
  <c r="F19" i="16"/>
  <c r="F14" i="16"/>
  <c r="F20" i="16" s="1"/>
  <c r="F26" i="16" s="1"/>
  <c r="F10" i="16"/>
  <c r="I56" i="15"/>
  <c r="I57" i="15" s="1"/>
  <c r="F56" i="15"/>
  <c r="F57" i="15" s="1"/>
  <c r="L55" i="15"/>
  <c r="M49" i="15"/>
  <c r="M48" i="15"/>
  <c r="M47" i="15"/>
  <c r="M46" i="15"/>
  <c r="M45" i="15"/>
  <c r="M44" i="15"/>
  <c r="J43" i="15"/>
  <c r="J50" i="15" s="1"/>
  <c r="G43" i="15"/>
  <c r="G50" i="15" s="1"/>
  <c r="L42" i="15"/>
  <c r="L41" i="15"/>
  <c r="L40" i="15"/>
  <c r="M38" i="15"/>
  <c r="M37" i="15"/>
  <c r="M36" i="15"/>
  <c r="M35" i="15"/>
  <c r="M34" i="15"/>
  <c r="M33" i="15"/>
  <c r="M32" i="15"/>
  <c r="M31" i="15"/>
  <c r="J27" i="15"/>
  <c r="G27" i="15"/>
  <c r="M26" i="15"/>
  <c r="M25" i="15"/>
  <c r="M24" i="15"/>
  <c r="M23" i="15"/>
  <c r="M22" i="15"/>
  <c r="J17" i="15"/>
  <c r="J19" i="15" s="1"/>
  <c r="G17" i="15"/>
  <c r="M17" i="15" s="1"/>
  <c r="L16" i="15"/>
  <c r="L15" i="15"/>
  <c r="L14" i="15"/>
  <c r="L13" i="15"/>
  <c r="L12" i="15"/>
  <c r="L11" i="15"/>
  <c r="L10" i="15"/>
  <c r="L9" i="15"/>
  <c r="F52" i="14"/>
  <c r="F53" i="14" s="1"/>
  <c r="F39" i="14"/>
  <c r="F46" i="14" s="1"/>
  <c r="F25" i="14"/>
  <c r="F16" i="14"/>
  <c r="F18" i="14" s="1"/>
  <c r="F26" i="14" s="1"/>
  <c r="F47" i="14" s="1"/>
  <c r="F54" i="14" s="1"/>
  <c r="I16" i="13"/>
  <c r="K56" i="13"/>
  <c r="G58" i="13"/>
  <c r="K35" i="13"/>
  <c r="L10" i="11"/>
  <c r="J43" i="11"/>
  <c r="G43" i="11"/>
  <c r="L40" i="11"/>
  <c r="M38" i="11"/>
  <c r="M24" i="11"/>
  <c r="M27" i="15" l="1"/>
  <c r="K12" i="17"/>
  <c r="K22" i="17"/>
  <c r="K46" i="17"/>
  <c r="J28" i="15"/>
  <c r="J51" i="15" s="1"/>
  <c r="I58" i="15" s="1"/>
  <c r="L57" i="15"/>
  <c r="G19" i="15"/>
  <c r="M19" i="15" s="1"/>
  <c r="M43" i="15"/>
  <c r="L56" i="15"/>
  <c r="M50" i="15"/>
  <c r="F53" i="16"/>
  <c r="G28" i="17"/>
  <c r="K28" i="17" s="1"/>
  <c r="G51" i="17"/>
  <c r="G50" i="13"/>
  <c r="K49" i="13"/>
  <c r="G28" i="15" l="1"/>
  <c r="G51" i="15" s="1"/>
  <c r="G59" i="17"/>
  <c r="K59" i="17" s="1"/>
  <c r="K51" i="17"/>
  <c r="M28" i="15"/>
  <c r="K50" i="13"/>
  <c r="F58" i="15" l="1"/>
  <c r="L58" i="15" s="1"/>
  <c r="M51" i="15"/>
  <c r="F33" i="12"/>
  <c r="K8" i="13"/>
  <c r="K9" i="13"/>
  <c r="K10" i="13"/>
  <c r="K11" i="13"/>
  <c r="F25" i="12"/>
  <c r="F19" i="12"/>
  <c r="I12" i="13"/>
  <c r="I21" i="13"/>
  <c r="I27" i="13"/>
  <c r="I37" i="13"/>
  <c r="I45" i="13"/>
  <c r="I58" i="13"/>
  <c r="G45" i="13"/>
  <c r="G37" i="13"/>
  <c r="G27" i="13"/>
  <c r="G21" i="13"/>
  <c r="G16" i="13"/>
  <c r="G12" i="13"/>
  <c r="F50" i="12"/>
  <c r="F41" i="12"/>
  <c r="F14" i="12"/>
  <c r="F10" i="12"/>
  <c r="J17" i="11"/>
  <c r="J27" i="11"/>
  <c r="K27" i="11" s="1"/>
  <c r="I56" i="11"/>
  <c r="F56" i="11"/>
  <c r="G27" i="11"/>
  <c r="F52" i="10"/>
  <c r="F39" i="10"/>
  <c r="F25" i="10"/>
  <c r="F16" i="10"/>
  <c r="F18" i="10" s="1"/>
  <c r="I57" i="11" l="1"/>
  <c r="J19" i="11"/>
  <c r="F57" i="11"/>
  <c r="G19" i="11"/>
  <c r="F53" i="10"/>
  <c r="G46" i="13"/>
  <c r="I46" i="13"/>
  <c r="G22" i="13"/>
  <c r="F42" i="12"/>
  <c r="J50" i="11"/>
  <c r="F20" i="12"/>
  <c r="G50" i="11"/>
  <c r="F26" i="10"/>
  <c r="F46" i="10"/>
  <c r="I22" i="13"/>
  <c r="K58" i="13"/>
  <c r="K57" i="13"/>
  <c r="K55" i="13"/>
  <c r="K45" i="13"/>
  <c r="K42" i="13"/>
  <c r="K37" i="13"/>
  <c r="K36" i="13"/>
  <c r="K34" i="13"/>
  <c r="K27" i="13"/>
  <c r="K25" i="13"/>
  <c r="K21" i="13"/>
  <c r="K19" i="13"/>
  <c r="K16" i="13"/>
  <c r="K15" i="13"/>
  <c r="K12" i="13"/>
  <c r="L11" i="11"/>
  <c r="L12" i="11"/>
  <c r="L13" i="11"/>
  <c r="L14" i="11"/>
  <c r="L15" i="11"/>
  <c r="L16" i="11"/>
  <c r="M17" i="11"/>
  <c r="M19" i="11"/>
  <c r="M22" i="11"/>
  <c r="M23" i="11"/>
  <c r="M25" i="11"/>
  <c r="M26" i="11"/>
  <c r="M27" i="11"/>
  <c r="M31" i="11"/>
  <c r="M32" i="11"/>
  <c r="M33" i="11"/>
  <c r="M34" i="11"/>
  <c r="M35" i="11"/>
  <c r="M36" i="11"/>
  <c r="M37" i="11"/>
  <c r="L41" i="11"/>
  <c r="L42" i="11"/>
  <c r="M43" i="11"/>
  <c r="M44" i="11"/>
  <c r="M45" i="11"/>
  <c r="M46" i="11"/>
  <c r="M47" i="11"/>
  <c r="M48" i="11"/>
  <c r="M49" i="11"/>
  <c r="L55" i="11"/>
  <c r="L56" i="11"/>
  <c r="L57" i="11"/>
  <c r="L9" i="11"/>
  <c r="I51" i="13" l="1"/>
  <c r="I28" i="13"/>
  <c r="G51" i="13"/>
  <c r="G28" i="13"/>
  <c r="K28" i="13" s="1"/>
  <c r="F43" i="12"/>
  <c r="F26" i="12"/>
  <c r="J28" i="11"/>
  <c r="K28" i="11" s="1"/>
  <c r="G28" i="11"/>
  <c r="K46" i="13"/>
  <c r="M50" i="11"/>
  <c r="K22" i="13"/>
  <c r="F47" i="10"/>
  <c r="K51" i="13" l="1"/>
  <c r="I59" i="13"/>
  <c r="G59" i="13"/>
  <c r="F51" i="12"/>
  <c r="J51" i="11"/>
  <c r="I58" i="11" s="1"/>
  <c r="G51" i="11"/>
  <c r="M28" i="11"/>
  <c r="F54" i="10"/>
  <c r="K59" i="13" l="1"/>
  <c r="M51" i="11"/>
  <c r="F58" i="11"/>
  <c r="L58" i="11" s="1"/>
</calcChain>
</file>

<file path=xl/sharedStrings.xml><?xml version="1.0" encoding="utf-8"?>
<sst xmlns="http://schemas.openxmlformats.org/spreadsheetml/2006/main" count="701" uniqueCount="140">
  <si>
    <t>Ordinary income/expense</t>
  </si>
  <si>
    <t>Income</t>
  </si>
  <si>
    <t>Merchandise sales</t>
  </si>
  <si>
    <t>Total merchandise sales</t>
  </si>
  <si>
    <t>Total income</t>
  </si>
  <si>
    <t>Cost of goods sold</t>
  </si>
  <si>
    <t>Beginning inventory</t>
  </si>
  <si>
    <t>Freight in</t>
  </si>
  <si>
    <t>Purchase</t>
  </si>
  <si>
    <t>Gross profit</t>
  </si>
  <si>
    <t>Expense</t>
  </si>
  <si>
    <t>Accounting fee</t>
  </si>
  <si>
    <t>Automobile expense</t>
  </si>
  <si>
    <t>Bank service charges</t>
  </si>
  <si>
    <t>Business licenses and permits</t>
  </si>
  <si>
    <t>Depreciation expense</t>
  </si>
  <si>
    <t>Freight out</t>
  </si>
  <si>
    <t>Interest expense</t>
  </si>
  <si>
    <t>Merchant account fee</t>
  </si>
  <si>
    <t>Total merchant account fee</t>
  </si>
  <si>
    <t>Office supplies</t>
  </si>
  <si>
    <t>Rent for stora</t>
  </si>
  <si>
    <t>Salaries &amp; wages</t>
  </si>
  <si>
    <t>Total expense</t>
  </si>
  <si>
    <t>Net ordinary income</t>
  </si>
  <si>
    <t>Other income/expense</t>
  </si>
  <si>
    <t>Other income</t>
  </si>
  <si>
    <t>Interest income</t>
  </si>
  <si>
    <t>Total other income</t>
  </si>
  <si>
    <t>Net other income</t>
  </si>
  <si>
    <t>Net income</t>
  </si>
  <si>
    <t>Rent for storage</t>
  </si>
  <si>
    <t>Salaries&amp; wages</t>
  </si>
  <si>
    <t>Other income/exponso</t>
  </si>
  <si>
    <t>ASSETS</t>
  </si>
  <si>
    <t>Current assets</t>
  </si>
  <si>
    <t>Paypal</t>
  </si>
  <si>
    <t>Accounts receivable</t>
  </si>
  <si>
    <t>Total accounts receivable</t>
  </si>
  <si>
    <t>Other current assets</t>
  </si>
  <si>
    <t>Inventory asset</t>
  </si>
  <si>
    <t>Prepayment</t>
  </si>
  <si>
    <t>Total other current assets</t>
  </si>
  <si>
    <t>Total current assets</t>
  </si>
  <si>
    <t>Fixed assets</t>
  </si>
  <si>
    <t>Accumulated depreciation</t>
  </si>
  <si>
    <t>Computers &amp; peripherals</t>
  </si>
  <si>
    <t>Total fixed assets</t>
  </si>
  <si>
    <t>TOTAL ASSETS</t>
  </si>
  <si>
    <t>Liabilities</t>
  </si>
  <si>
    <t>Current liabilities</t>
  </si>
  <si>
    <t>Credit cards</t>
  </si>
  <si>
    <t>Total credit cards</t>
  </si>
  <si>
    <t>Other current liabilities</t>
  </si>
  <si>
    <t>Accrued salareis &amp; wages</t>
  </si>
  <si>
    <t>Interest expense payable</t>
  </si>
  <si>
    <t>Sales tax payable</t>
  </si>
  <si>
    <t>Total other current liabilities</t>
  </si>
  <si>
    <t>Total current liabilities</t>
  </si>
  <si>
    <t>Total liabilit</t>
  </si>
  <si>
    <t>Capital stock</t>
  </si>
  <si>
    <t>Retained earnings</t>
  </si>
  <si>
    <t>TOTAL LIABILITIES &amp; EQUITY</t>
  </si>
  <si>
    <t>Long term liabilities</t>
  </si>
  <si>
    <t>Loan from shareholders</t>
  </si>
  <si>
    <t>Total long term liabilities</t>
  </si>
  <si>
    <t>Total liabilities</t>
  </si>
  <si>
    <t>Equity</t>
  </si>
  <si>
    <t>Total equity</t>
  </si>
  <si>
    <t>TOTAL LIABILITIES &amp;EQUITY</t>
  </si>
  <si>
    <t>Merchandise sals - Amazon</t>
  </si>
  <si>
    <t>Merchanise sales - Merchant</t>
  </si>
  <si>
    <t>Mechanise sales - Paypal</t>
  </si>
  <si>
    <t>Sales return &amp; allowance - Amaz</t>
  </si>
  <si>
    <t>Sales return &amp; allowance - Merc</t>
  </si>
  <si>
    <t>Sales return &amp; allowance - Payp</t>
  </si>
  <si>
    <t>Merchandise sales - Other</t>
  </si>
  <si>
    <t>Other income - cash back</t>
  </si>
  <si>
    <t>Ending inventory</t>
  </si>
  <si>
    <t>Total COGS</t>
  </si>
  <si>
    <t>Tax - payroll</t>
  </si>
  <si>
    <t>Tax - sales</t>
  </si>
  <si>
    <t>Tax - state income tax</t>
  </si>
  <si>
    <t>$ change</t>
  </si>
  <si>
    <t>Merchant account fee - Merchant</t>
  </si>
  <si>
    <t>Merchant account fees - Paypal</t>
  </si>
  <si>
    <t>Tax - Sales</t>
  </si>
  <si>
    <t>Total equty</t>
  </si>
  <si>
    <t>Checking/savings</t>
  </si>
  <si>
    <t>Liabilities &amp; equity</t>
  </si>
  <si>
    <t>Federal/FICA w/h payable</t>
  </si>
  <si>
    <t>Jan-Nov 17</t>
  </si>
  <si>
    <t>State/SUTA w/h payable</t>
  </si>
  <si>
    <t>$ Change</t>
  </si>
  <si>
    <t>0.00</t>
  </si>
  <si>
    <t>Dec 31, 16</t>
  </si>
  <si>
    <t>DM AQUA INC</t>
  </si>
  <si>
    <t>Profit &amp; Loss</t>
  </si>
  <si>
    <t>Balance Sheet</t>
  </si>
  <si>
    <t>January through November 2017</t>
  </si>
  <si>
    <t>As of November 30 2017</t>
  </si>
  <si>
    <t>Nov 30,17</t>
  </si>
  <si>
    <t>Jan-Dec 16</t>
  </si>
  <si>
    <t>January through December 2016</t>
  </si>
  <si>
    <t>Jan-Dec 15</t>
  </si>
  <si>
    <t>Dec 31, 15</t>
  </si>
  <si>
    <t>As of December 31 2016</t>
  </si>
  <si>
    <t>&lt;---</t>
  </si>
  <si>
    <t>這是銀行帳戶,可能會被查帳,核對明細單11月底的餘額,要問黃小姐</t>
  </si>
  <si>
    <t>這是下月初應付給員工年底12月份的薪水,也要問黃小姐</t>
  </si>
  <si>
    <t>這是根據應付給員工的薪水算出的應繳稅費,也要問黃小姐</t>
  </si>
  <si>
    <t>BOA chk-8455</t>
  </si>
  <si>
    <t>Amazon</t>
  </si>
  <si>
    <t>Cash</t>
  </si>
  <si>
    <t>BOA credit 9713</t>
  </si>
  <si>
    <t>WF credit 9415</t>
  </si>
  <si>
    <t>這是電腦折舊,我用3年算,不知道對不對</t>
  </si>
  <si>
    <t>Total checking/savings</t>
  </si>
  <si>
    <t>Merchandise sals - Google</t>
  </si>
  <si>
    <t>Fulfilled Selling Fees - Amazon</t>
  </si>
  <si>
    <t>Meals and entertainment</t>
  </si>
  <si>
    <t>Merchant account fee - Amazon</t>
  </si>
  <si>
    <t>Chase checking - 1446</t>
  </si>
  <si>
    <t>Wells Fargo credit - 4754</t>
  </si>
  <si>
    <t>Shareholder distributions</t>
  </si>
  <si>
    <t>Wells Fargo checking - 5555</t>
  </si>
  <si>
    <t>Wells Fargo saving - 0515</t>
  </si>
  <si>
    <t>Chase credit card - 6353, 9736</t>
  </si>
  <si>
    <t>Wells Fargo credit - 4747</t>
  </si>
  <si>
    <t>January through December 2017</t>
  </si>
  <si>
    <t>Jan-Dec 17</t>
  </si>
  <si>
    <t>Dec 31,17</t>
  </si>
  <si>
    <t>Total liability</t>
  </si>
  <si>
    <t>PayPal</t>
  </si>
  <si>
    <t>Accrued salaries &amp; wages</t>
  </si>
  <si>
    <t>Merchandise sales - Amazon</t>
  </si>
  <si>
    <t>Merchandise sales - Merchant</t>
  </si>
  <si>
    <t>Merchandise sales - PayPal</t>
  </si>
  <si>
    <t>Merchant account fees - PayPal</t>
  </si>
  <si>
    <t>Rent for 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</si>
</sst>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¥&quot;* #,##0.00_ ;_ &quot;¥&quot;* \-#,##0.00_ ;_ &quot;¥&quot;* &quot;-&quot;??_ ;_ @_ "/>
    <numFmt numFmtId="165" formatCode="_ * #,##0.00_ ;_ * \-#,##0.00_ ;_ * &quot;-&quot;??_ ;_ @_ "/>
    <numFmt numFmtId="166" formatCode="_-* #,##0.00_-;\-* #,##0.00_-;_-* &quot;-&quot;??_-;_-@_-"/>
  </numFmts>
  <fonts count="28"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theme="1"/>
      <name val="Calibri"/>
      <family val="3"/>
      <charset val="134"/>
      <scheme val="minor"/>
    </font>
    <font>
      <sz val="10"/>
      <color indexed="8"/>
      <name val="Arial"/>
      <family val="2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2"/>
      <name val="新細明體"/>
      <family val="1"/>
      <charset val="136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Geneva"/>
      <family val="2"/>
    </font>
    <font>
      <sz val="12"/>
      <name val="Arial"/>
      <family val="2"/>
    </font>
    <font>
      <sz val="16"/>
      <name val="Arial Black"/>
      <family val="2"/>
    </font>
    <font>
      <sz val="10"/>
      <name val="新細明體"/>
      <family val="1"/>
      <charset val="136"/>
    </font>
    <font>
      <sz val="11"/>
      <name val="Arial"/>
      <family val="2"/>
    </font>
    <font>
      <sz val="11"/>
      <name val="Arial Black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165" fontId="1" fillId="0" borderId="0" applyFont="0" applyFill="0" applyBorder="0" applyAlignment="0" applyProtection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0" borderId="4" applyNumberFormat="0" applyFill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165" fontId="1" fillId="0" borderId="0" applyFont="0" applyFill="0" applyBorder="0" applyAlignment="0" applyProtection="0"/>
    <xf numFmtId="166" fontId="18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8" fillId="0" borderId="0"/>
    <xf numFmtId="0" fontId="22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166" fontId="25" fillId="0" borderId="0" applyFont="0" applyFill="0" applyBorder="0" applyAlignment="0" applyProtection="0"/>
  </cellStyleXfs>
  <cellXfs count="62">
    <xf numFmtId="0" fontId="0" fillId="0" borderId="0" xfId="0"/>
    <xf numFmtId="0" fontId="23" fillId="0" borderId="0" xfId="0" applyFont="1"/>
    <xf numFmtId="165" fontId="23" fillId="0" borderId="0" xfId="1" applyFont="1" applyAlignment="1"/>
    <xf numFmtId="0" fontId="23" fillId="0" borderId="11" xfId="0" applyFont="1" applyBorder="1" applyAlignment="1">
      <alignment horizontal="center"/>
    </xf>
    <xf numFmtId="0" fontId="23" fillId="0" borderId="0" xfId="0" applyFont="1" applyAlignment="1"/>
    <xf numFmtId="165" fontId="23" fillId="0" borderId="11" xfId="1" applyFont="1" applyBorder="1" applyAlignment="1"/>
    <xf numFmtId="165" fontId="23" fillId="0" borderId="13" xfId="1" applyFont="1" applyBorder="1" applyAlignment="1"/>
    <xf numFmtId="165" fontId="23" fillId="0" borderId="10" xfId="1" applyFont="1" applyBorder="1" applyAlignment="1"/>
    <xf numFmtId="165" fontId="23" fillId="0" borderId="0" xfId="1" applyFont="1"/>
    <xf numFmtId="165" fontId="23" fillId="0" borderId="11" xfId="1" applyFont="1" applyBorder="1"/>
    <xf numFmtId="0" fontId="23" fillId="0" borderId="11" xfId="0" applyFont="1" applyBorder="1"/>
    <xf numFmtId="2" fontId="23" fillId="0" borderId="0" xfId="1" applyNumberFormat="1" applyFont="1"/>
    <xf numFmtId="165" fontId="23" fillId="0" borderId="13" xfId="1" applyFont="1" applyBorder="1"/>
    <xf numFmtId="2" fontId="23" fillId="0" borderId="11" xfId="1" applyNumberFormat="1" applyFont="1" applyBorder="1"/>
    <xf numFmtId="165" fontId="23" fillId="0" borderId="12" xfId="1" applyFont="1" applyBorder="1"/>
    <xf numFmtId="165" fontId="23" fillId="0" borderId="11" xfId="1" applyFont="1" applyBorder="1" applyAlignment="1">
      <alignment horizontal="center"/>
    </xf>
    <xf numFmtId="165" fontId="23" fillId="0" borderId="0" xfId="1" applyFont="1" applyBorder="1"/>
    <xf numFmtId="3" fontId="23" fillId="0" borderId="0" xfId="0" applyNumberFormat="1" applyFont="1"/>
    <xf numFmtId="164" fontId="23" fillId="0" borderId="0" xfId="1" quotePrefix="1" applyNumberFormat="1" applyFont="1" applyBorder="1" applyAlignment="1">
      <alignment horizontal="right"/>
    </xf>
    <xf numFmtId="164" fontId="23" fillId="0" borderId="11" xfId="1" quotePrefix="1" applyNumberFormat="1" applyFont="1" applyBorder="1" applyAlignment="1">
      <alignment horizontal="right"/>
    </xf>
    <xf numFmtId="4" fontId="23" fillId="0" borderId="0" xfId="0" applyNumberFormat="1" applyFont="1"/>
    <xf numFmtId="165" fontId="23" fillId="0" borderId="10" xfId="1" applyFont="1" applyBorder="1"/>
    <xf numFmtId="0" fontId="24" fillId="0" borderId="0" xfId="0" applyFont="1" applyAlignment="1"/>
    <xf numFmtId="165" fontId="23" fillId="0" borderId="0" xfId="0" applyNumberFormat="1" applyFont="1"/>
    <xf numFmtId="10" fontId="23" fillId="0" borderId="0" xfId="50" applyNumberFormat="1" applyFont="1"/>
    <xf numFmtId="17" fontId="23" fillId="0" borderId="0" xfId="0" applyNumberFormat="1" applyFont="1"/>
    <xf numFmtId="165" fontId="23" fillId="0" borderId="0" xfId="1" applyFont="1" applyBorder="1" applyAlignment="1"/>
    <xf numFmtId="0" fontId="23" fillId="24" borderId="0" xfId="0" applyFont="1" applyFill="1"/>
    <xf numFmtId="165" fontId="23" fillId="24" borderId="0" xfId="1" applyFont="1" applyFill="1"/>
    <xf numFmtId="165" fontId="23" fillId="24" borderId="11" xfId="1" applyFont="1" applyFill="1" applyBorder="1"/>
    <xf numFmtId="0" fontId="23" fillId="0" borderId="0" xfId="0" applyFont="1" applyAlignment="1">
      <alignment horizontal="right"/>
    </xf>
    <xf numFmtId="0" fontId="23" fillId="25" borderId="0" xfId="0" applyFont="1" applyFill="1"/>
    <xf numFmtId="165" fontId="23" fillId="25" borderId="0" xfId="1" applyFont="1" applyFill="1"/>
    <xf numFmtId="165" fontId="23" fillId="25" borderId="0" xfId="1" applyFont="1" applyFill="1" applyBorder="1"/>
    <xf numFmtId="0" fontId="23" fillId="0" borderId="0" xfId="0" applyFont="1" applyFill="1"/>
    <xf numFmtId="165" fontId="23" fillId="0" borderId="0" xfId="1" applyFont="1" applyFill="1"/>
    <xf numFmtId="2" fontId="23" fillId="0" borderId="0" xfId="1" applyNumberFormat="1" applyFont="1" applyFill="1"/>
    <xf numFmtId="0" fontId="23" fillId="0" borderId="0" xfId="0" applyFont="1" applyFill="1" applyAlignment="1">
      <alignment horizontal="right"/>
    </xf>
    <xf numFmtId="165" fontId="23" fillId="0" borderId="11" xfId="1" applyFont="1" applyFill="1" applyBorder="1"/>
    <xf numFmtId="165" fontId="23" fillId="24" borderId="0" xfId="1" applyFont="1" applyFill="1" applyBorder="1"/>
    <xf numFmtId="164" fontId="23" fillId="0" borderId="0" xfId="1" quotePrefix="1" applyNumberFormat="1" applyFont="1" applyFill="1" applyBorder="1" applyAlignment="1">
      <alignment horizontal="right"/>
    </xf>
    <xf numFmtId="165" fontId="23" fillId="0" borderId="0" xfId="1" applyFont="1" applyFill="1" applyBorder="1"/>
    <xf numFmtId="0" fontId="23" fillId="0" borderId="0" xfId="0" applyFont="1" applyBorder="1"/>
    <xf numFmtId="164" fontId="23" fillId="0" borderId="11" xfId="1" quotePrefix="1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/>
    </xf>
    <xf numFmtId="165" fontId="26" fillId="0" borderId="0" xfId="0" applyNumberFormat="1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26" fillId="0" borderId="0" xfId="0" applyFont="1" applyAlignment="1"/>
    <xf numFmtId="0" fontId="27" fillId="0" borderId="0" xfId="0" applyFont="1" applyAlignment="1"/>
    <xf numFmtId="0" fontId="26" fillId="0" borderId="11" xfId="0" applyFont="1" applyBorder="1" applyAlignment="1">
      <alignment horizontal="center"/>
    </xf>
    <xf numFmtId="165" fontId="26" fillId="0" borderId="0" xfId="1" applyFont="1" applyAlignment="1"/>
    <xf numFmtId="165" fontId="26" fillId="0" borderId="11" xfId="1" applyFont="1" applyBorder="1" applyAlignment="1"/>
    <xf numFmtId="164" fontId="26" fillId="0" borderId="11" xfId="1" quotePrefix="1" applyNumberFormat="1" applyFont="1" applyBorder="1" applyAlignment="1">
      <alignment horizontal="right"/>
    </xf>
    <xf numFmtId="165" fontId="26" fillId="0" borderId="13" xfId="1" applyFont="1" applyBorder="1" applyAlignment="1"/>
    <xf numFmtId="164" fontId="26" fillId="0" borderId="0" xfId="1" quotePrefix="1" applyNumberFormat="1" applyFont="1" applyBorder="1" applyAlignment="1">
      <alignment horizontal="right"/>
    </xf>
    <xf numFmtId="10" fontId="26" fillId="0" borderId="0" xfId="50" applyNumberFormat="1" applyFont="1"/>
    <xf numFmtId="165" fontId="26" fillId="0" borderId="10" xfId="1" applyFont="1" applyBorder="1" applyAlignment="1"/>
  </cellXfs>
  <cellStyles count="53">
    <cellStyle name="20% - 强调文字颜色 1" xfId="2" xr:uid="{00000000-0005-0000-0000-000000000000}"/>
    <cellStyle name="20% - 强调文字颜色 2" xfId="3" xr:uid="{00000000-0005-0000-0000-000001000000}"/>
    <cellStyle name="20% - 强调文字颜色 3" xfId="4" xr:uid="{00000000-0005-0000-0000-000002000000}"/>
    <cellStyle name="20% - 强调文字颜色 4" xfId="5" xr:uid="{00000000-0005-0000-0000-000003000000}"/>
    <cellStyle name="20% - 强调文字颜色 5" xfId="6" xr:uid="{00000000-0005-0000-0000-000004000000}"/>
    <cellStyle name="20% - 强调文字颜色 6" xfId="7" xr:uid="{00000000-0005-0000-0000-000005000000}"/>
    <cellStyle name="40% - 强调文字颜色 1" xfId="8" xr:uid="{00000000-0005-0000-0000-000006000000}"/>
    <cellStyle name="40% - 强调文字颜色 2" xfId="9" xr:uid="{00000000-0005-0000-0000-000007000000}"/>
    <cellStyle name="40% - 强调文字颜色 3" xfId="10" xr:uid="{00000000-0005-0000-0000-000008000000}"/>
    <cellStyle name="40% - 强调文字颜色 4" xfId="11" xr:uid="{00000000-0005-0000-0000-000009000000}"/>
    <cellStyle name="40% - 强调文字颜色 5" xfId="12" xr:uid="{00000000-0005-0000-0000-00000A000000}"/>
    <cellStyle name="40% - 强调文字颜色 6" xfId="13" xr:uid="{00000000-0005-0000-0000-00000B000000}"/>
    <cellStyle name="60% - 强调文字颜色 1" xfId="14" xr:uid="{00000000-0005-0000-0000-00000C000000}"/>
    <cellStyle name="60% - 强调文字颜色 2" xfId="15" xr:uid="{00000000-0005-0000-0000-00000D000000}"/>
    <cellStyle name="60% - 强调文字颜色 3" xfId="16" xr:uid="{00000000-0005-0000-0000-00000E000000}"/>
    <cellStyle name="60% - 强调文字颜色 4" xfId="17" xr:uid="{00000000-0005-0000-0000-00000F000000}"/>
    <cellStyle name="60% - 强调文字颜色 5" xfId="18" xr:uid="{00000000-0005-0000-0000-000010000000}"/>
    <cellStyle name="60% - 强调文字颜色 6" xfId="19" xr:uid="{00000000-0005-0000-0000-000011000000}"/>
    <cellStyle name="Comma" xfId="1" builtinId="3"/>
    <cellStyle name="Normal" xfId="0" builtinId="0"/>
    <cellStyle name="Percent" xfId="50" builtinId="5"/>
    <cellStyle name="一般 2" xfId="48" xr:uid="{00000000-0005-0000-0000-000033000000}"/>
    <cellStyle name="千位分隔_H1-work-iv-pk-cn-0818-9" xfId="37" xr:uid="{00000000-0005-0000-0000-000027000000}"/>
    <cellStyle name="千分位 2" xfId="36" xr:uid="{00000000-0005-0000-0000-000025000000}"/>
    <cellStyle name="千分位 3" xfId="52" xr:uid="{00000000-0005-0000-0000-000026000000}"/>
    <cellStyle name="差" xfId="27" xr:uid="{00000000-0005-0000-0000-00001B000000}"/>
    <cellStyle name="常规 2 2 2" xfId="28" xr:uid="{00000000-0005-0000-0000-00001C000000}"/>
    <cellStyle name="常规_2006" xfId="29" xr:uid="{00000000-0005-0000-0000-00001D000000}"/>
    <cellStyle name="强调文字颜色 1" xfId="38" xr:uid="{00000000-0005-0000-0000-000028000000}"/>
    <cellStyle name="强调文字颜色 2" xfId="39" xr:uid="{00000000-0005-0000-0000-000029000000}"/>
    <cellStyle name="强调文字颜色 3" xfId="40" xr:uid="{00000000-0005-0000-0000-00002A000000}"/>
    <cellStyle name="强调文字颜色 4" xfId="41" xr:uid="{00000000-0005-0000-0000-00002B000000}"/>
    <cellStyle name="强调文字颜色 5" xfId="42" xr:uid="{00000000-0005-0000-0000-00002C000000}"/>
    <cellStyle name="强调文字颜色 6" xfId="43" xr:uid="{00000000-0005-0000-0000-00002D000000}"/>
    <cellStyle name="标题" xfId="21" xr:uid="{00000000-0005-0000-0000-000015000000}"/>
    <cellStyle name="标题 1" xfId="22" xr:uid="{00000000-0005-0000-0000-000016000000}"/>
    <cellStyle name="标题 2" xfId="23" xr:uid="{00000000-0005-0000-0000-000017000000}"/>
    <cellStyle name="标题 3" xfId="24" xr:uid="{00000000-0005-0000-0000-000018000000}"/>
    <cellStyle name="标题 4" xfId="25" xr:uid="{00000000-0005-0000-0000-000019000000}"/>
    <cellStyle name="标题_WJ-RO-order-20130609-1" xfId="26" xr:uid="{00000000-0005-0000-0000-00001A000000}"/>
    <cellStyle name="检查单元格" xfId="32" xr:uid="{00000000-0005-0000-0000-000020000000}"/>
    <cellStyle name="樣式 1" xfId="49" xr:uid="{00000000-0005-0000-0000-000031000000}"/>
    <cellStyle name="汇总" xfId="30" xr:uid="{00000000-0005-0000-0000-00001E000000}"/>
    <cellStyle name="注释" xfId="47" xr:uid="{00000000-0005-0000-0000-000034000000}"/>
    <cellStyle name="百分比 2" xfId="20" xr:uid="{00000000-0005-0000-0000-000013000000}"/>
    <cellStyle name="百分比 3" xfId="51" xr:uid="{00000000-0005-0000-0000-000014000000}"/>
    <cellStyle name="解释性文本" xfId="33" xr:uid="{00000000-0005-0000-0000-000021000000}"/>
    <cellStyle name="警告文本" xfId="34" xr:uid="{00000000-0005-0000-0000-000022000000}"/>
    <cellStyle name="计算" xfId="31" xr:uid="{00000000-0005-0000-0000-00001F000000}"/>
    <cellStyle name="输入" xfId="46" xr:uid="{00000000-0005-0000-0000-000030000000}"/>
    <cellStyle name="输出" xfId="45" xr:uid="{00000000-0005-0000-0000-00002F000000}"/>
    <cellStyle name="适中" xfId="44" xr:uid="{00000000-0005-0000-0000-00002E000000}"/>
    <cellStyle name="链接单元格" xfId="35" xr:uid="{00000000-0005-0000-0000-000023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ld-Data\vv\Cash\cash-1712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个帐"/>
      <sheetName val="公帐"/>
      <sheetName val="yy"/>
      <sheetName val="宝sd"/>
      <sheetName val="南粵"/>
      <sheetName val="交"/>
      <sheetName val="交sd"/>
      <sheetName val="卡sd"/>
      <sheetName val="PT"/>
      <sheetName val="BP"/>
      <sheetName val="dv"/>
      <sheetName val="sd"/>
      <sheetName val="資產"/>
      <sheetName val="兴"/>
      <sheetName val="招sd"/>
      <sheetName val="招"/>
      <sheetName val="邱"/>
      <sheetName val="意宇"/>
      <sheetName val="个2"/>
      <sheetName val="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opLeftCell="A22" workbookViewId="0">
      <selection activeCell="H41" sqref="H41"/>
    </sheetView>
  </sheetViews>
  <sheetFormatPr defaultColWidth="9" defaultRowHeight="13.8" customHeight="1"/>
  <cols>
    <col min="1" max="1" width="5.59765625" style="1" customWidth="1"/>
    <col min="2" max="3" width="4.09765625" style="1" customWidth="1"/>
    <col min="4" max="4" width="34.59765625" style="1" bestFit="1" customWidth="1"/>
    <col min="5" max="5" width="13.8984375" style="2" customWidth="1"/>
    <col min="6" max="6" width="13.8984375" style="1" bestFit="1" customWidth="1"/>
    <col min="7" max="7" width="12.09765625" style="1" bestFit="1" customWidth="1"/>
    <col min="8" max="8" width="11" style="1" bestFit="1" customWidth="1"/>
    <col min="9" max="9" width="12.09765625" style="1" bestFit="1" customWidth="1"/>
    <col min="10" max="16384" width="9" style="1"/>
  </cols>
  <sheetData>
    <row r="1" spans="1:10" ht="13.8" customHeight="1">
      <c r="A1" s="45" t="s">
        <v>96</v>
      </c>
      <c r="B1" s="45"/>
      <c r="C1" s="45"/>
      <c r="D1" s="45"/>
      <c r="E1" s="45"/>
      <c r="F1" s="45"/>
      <c r="G1" s="4"/>
      <c r="H1" s="4"/>
      <c r="I1" s="4"/>
      <c r="J1" s="4"/>
    </row>
    <row r="2" spans="1:10" ht="25.7">
      <c r="A2" s="44" t="s">
        <v>97</v>
      </c>
      <c r="B2" s="44"/>
      <c r="C2" s="44"/>
      <c r="D2" s="44"/>
      <c r="E2" s="44"/>
      <c r="F2" s="44"/>
      <c r="G2" s="22"/>
      <c r="H2" s="22"/>
      <c r="I2" s="22"/>
      <c r="J2" s="22"/>
    </row>
    <row r="3" spans="1:10" ht="13.8" customHeight="1">
      <c r="A3" s="45" t="s">
        <v>129</v>
      </c>
      <c r="B3" s="45"/>
      <c r="C3" s="45"/>
      <c r="D3" s="45"/>
      <c r="E3" s="45"/>
      <c r="F3" s="45"/>
      <c r="G3" s="4"/>
      <c r="H3" s="4"/>
      <c r="I3" s="4"/>
      <c r="J3" s="4"/>
    </row>
    <row r="5" spans="1:10" ht="13.8" customHeight="1">
      <c r="E5" s="3" t="s">
        <v>130</v>
      </c>
    </row>
    <row r="6" spans="1:10" ht="13.8" customHeight="1">
      <c r="A6" s="1" t="s">
        <v>0</v>
      </c>
    </row>
    <row r="7" spans="1:10" ht="13.8" customHeight="1">
      <c r="B7" s="1" t="s">
        <v>1</v>
      </c>
    </row>
    <row r="8" spans="1:10" ht="13.8" customHeight="1">
      <c r="C8" s="4" t="s">
        <v>2</v>
      </c>
    </row>
    <row r="9" spans="1:10" ht="13.8" customHeight="1">
      <c r="D9" s="1" t="s">
        <v>135</v>
      </c>
      <c r="E9" s="2">
        <v>338263.64</v>
      </c>
      <c r="G9" s="23"/>
    </row>
    <row r="10" spans="1:10" ht="13.8" customHeight="1">
      <c r="D10" s="1" t="s">
        <v>136</v>
      </c>
      <c r="E10" s="2">
        <v>276918.06</v>
      </c>
      <c r="G10" s="23"/>
    </row>
    <row r="11" spans="1:10" ht="13.8" customHeight="1">
      <c r="D11" s="1" t="s">
        <v>137</v>
      </c>
      <c r="E11" s="2">
        <v>204308.52</v>
      </c>
      <c r="G11" s="23"/>
    </row>
    <row r="12" spans="1:10" ht="13.8" customHeight="1">
      <c r="D12" s="1" t="s">
        <v>73</v>
      </c>
      <c r="E12" s="2">
        <v>-2516</v>
      </c>
    </row>
    <row r="13" spans="1:10" ht="13.8" customHeight="1">
      <c r="D13" s="1" t="s">
        <v>74</v>
      </c>
      <c r="E13" s="2">
        <v>-213.74</v>
      </c>
    </row>
    <row r="14" spans="1:10" ht="13.8" customHeight="1">
      <c r="D14" s="1" t="s">
        <v>75</v>
      </c>
      <c r="E14" s="2">
        <v>-324.74</v>
      </c>
    </row>
    <row r="15" spans="1:10" ht="13.8" customHeight="1">
      <c r="D15" s="1" t="s">
        <v>76</v>
      </c>
      <c r="E15" s="5">
        <v>1836.72</v>
      </c>
    </row>
    <row r="16" spans="1:10" ht="13.8" customHeight="1">
      <c r="C16" s="1" t="s">
        <v>3</v>
      </c>
      <c r="F16" s="2">
        <f>SUM(E9:E15)</f>
        <v>818272.46</v>
      </c>
    </row>
    <row r="17" spans="2:7" ht="13.8" customHeight="1">
      <c r="C17" s="1" t="s">
        <v>77</v>
      </c>
      <c r="F17" s="19" t="s">
        <v>94</v>
      </c>
    </row>
    <row r="18" spans="2:7" ht="13.8" customHeight="1">
      <c r="B18" s="1" t="s">
        <v>4</v>
      </c>
      <c r="F18" s="2">
        <f>SUM(F16:F17)</f>
        <v>818272.46</v>
      </c>
      <c r="G18" s="23"/>
    </row>
    <row r="20" spans="2:7" ht="13.8" customHeight="1">
      <c r="B20" s="1" t="s">
        <v>5</v>
      </c>
    </row>
    <row r="21" spans="2:7" ht="13.8" customHeight="1">
      <c r="C21" s="1" t="s">
        <v>6</v>
      </c>
      <c r="F21" s="2">
        <v>76563.64</v>
      </c>
    </row>
    <row r="22" spans="2:7" ht="13.8" customHeight="1">
      <c r="C22" s="1" t="s">
        <v>7</v>
      </c>
      <c r="F22" s="2">
        <v>6765.64</v>
      </c>
    </row>
    <row r="23" spans="2:7" ht="13.8" customHeight="1">
      <c r="C23" s="1" t="s">
        <v>8</v>
      </c>
      <c r="F23" s="2">
        <v>560562.86</v>
      </c>
    </row>
    <row r="24" spans="2:7" ht="13.8" customHeight="1">
      <c r="C24" s="1" t="s">
        <v>78</v>
      </c>
      <c r="F24" s="5">
        <v>-80928.02</v>
      </c>
    </row>
    <row r="25" spans="2:7" ht="13.8" customHeight="1">
      <c r="B25" s="1" t="s">
        <v>79</v>
      </c>
      <c r="F25" s="6">
        <f>SUM(F21:F24)</f>
        <v>562964.12</v>
      </c>
    </row>
    <row r="26" spans="2:7" ht="13.8" customHeight="1">
      <c r="B26" s="1" t="s">
        <v>9</v>
      </c>
      <c r="F26" s="2">
        <f>F18-F25</f>
        <v>255308.33999999997</v>
      </c>
      <c r="G26" s="23"/>
    </row>
    <row r="28" spans="2:7" ht="13.8" customHeight="1">
      <c r="B28" s="1" t="s">
        <v>10</v>
      </c>
    </row>
    <row r="29" spans="2:7" ht="13.8" customHeight="1">
      <c r="C29" s="1" t="s">
        <v>11</v>
      </c>
      <c r="F29" s="2">
        <v>4520</v>
      </c>
      <c r="G29" s="23"/>
    </row>
    <row r="30" spans="2:7" ht="13.8" customHeight="1">
      <c r="C30" s="1" t="s">
        <v>12</v>
      </c>
      <c r="F30" s="2">
        <v>3967.2</v>
      </c>
      <c r="G30" s="23"/>
    </row>
    <row r="31" spans="2:7" ht="13.8" customHeight="1">
      <c r="C31" s="1" t="s">
        <v>13</v>
      </c>
      <c r="F31" s="2">
        <v>252</v>
      </c>
      <c r="G31" s="23"/>
    </row>
    <row r="32" spans="2:7" ht="13.8" customHeight="1">
      <c r="C32" s="1" t="s">
        <v>14</v>
      </c>
      <c r="F32" s="2">
        <v>50</v>
      </c>
      <c r="G32" s="23"/>
    </row>
    <row r="33" spans="1:9" ht="13.8" customHeight="1">
      <c r="C33" s="1" t="s">
        <v>15</v>
      </c>
      <c r="F33" s="18" t="s">
        <v>94</v>
      </c>
      <c r="G33" s="23"/>
    </row>
    <row r="34" spans="1:9" ht="13.8" customHeight="1">
      <c r="C34" s="1" t="s">
        <v>16</v>
      </c>
      <c r="F34" s="2">
        <v>36582.699999999997</v>
      </c>
      <c r="G34" s="23"/>
    </row>
    <row r="35" spans="1:9" ht="13.8" customHeight="1">
      <c r="C35" s="1" t="s">
        <v>17</v>
      </c>
      <c r="F35" s="2">
        <v>142.58000000000001</v>
      </c>
      <c r="G35" s="23"/>
    </row>
    <row r="36" spans="1:9" ht="13.8" customHeight="1">
      <c r="C36" s="1" t="s">
        <v>18</v>
      </c>
      <c r="G36" s="23"/>
    </row>
    <row r="37" spans="1:9" ht="13.8" customHeight="1">
      <c r="D37" s="1" t="s">
        <v>84</v>
      </c>
      <c r="E37" s="2">
        <v>4206.38</v>
      </c>
      <c r="G37" s="23"/>
    </row>
    <row r="38" spans="1:9" ht="13.8" customHeight="1">
      <c r="D38" s="1" t="s">
        <v>138</v>
      </c>
      <c r="E38" s="19" t="s">
        <v>94</v>
      </c>
      <c r="G38" s="23"/>
    </row>
    <row r="39" spans="1:9" ht="13.8" customHeight="1">
      <c r="C39" s="1" t="s">
        <v>19</v>
      </c>
      <c r="F39" s="2">
        <f>SUM(E37:E38)</f>
        <v>4206.38</v>
      </c>
      <c r="G39" s="23"/>
    </row>
    <row r="40" spans="1:9" ht="13.8" customHeight="1">
      <c r="C40" s="1" t="s">
        <v>20</v>
      </c>
      <c r="F40" s="2">
        <v>233.64</v>
      </c>
      <c r="G40" s="23"/>
    </row>
    <row r="41" spans="1:9" ht="13.8" customHeight="1">
      <c r="C41" s="1" t="s">
        <v>139</v>
      </c>
      <c r="F41" s="2">
        <v>2551.34</v>
      </c>
      <c r="G41" s="23"/>
    </row>
    <row r="42" spans="1:9" ht="13.8" customHeight="1">
      <c r="C42" s="1" t="s">
        <v>22</v>
      </c>
      <c r="F42" s="2">
        <v>48000</v>
      </c>
      <c r="G42" s="23"/>
      <c r="H42" s="2"/>
      <c r="I42" s="23"/>
    </row>
    <row r="43" spans="1:9" ht="13.8" customHeight="1">
      <c r="C43" s="1" t="s">
        <v>80</v>
      </c>
      <c r="F43" s="2">
        <v>4416.32</v>
      </c>
      <c r="G43" s="23"/>
    </row>
    <row r="44" spans="1:9" ht="13.8" customHeight="1">
      <c r="C44" s="1" t="s">
        <v>81</v>
      </c>
      <c r="F44" s="2">
        <v>4723.1400000000003</v>
      </c>
      <c r="G44" s="24"/>
    </row>
    <row r="45" spans="1:9" ht="13.8" customHeight="1">
      <c r="C45" s="1" t="s">
        <v>82</v>
      </c>
      <c r="F45" s="5">
        <v>1600</v>
      </c>
      <c r="G45" s="23"/>
    </row>
    <row r="46" spans="1:9" ht="13.8" customHeight="1">
      <c r="B46" s="1" t="s">
        <v>23</v>
      </c>
      <c r="F46" s="6">
        <f>SUM(F29:F45)</f>
        <v>111245.3</v>
      </c>
    </row>
    <row r="47" spans="1:9" ht="13.8" customHeight="1">
      <c r="A47" s="1" t="s">
        <v>24</v>
      </c>
      <c r="F47" s="2">
        <f>F26-F46</f>
        <v>144063.03999999998</v>
      </c>
      <c r="G47" s="23"/>
    </row>
    <row r="49" spans="1:6" ht="13.8" customHeight="1">
      <c r="A49" s="1" t="s">
        <v>25</v>
      </c>
    </row>
    <row r="50" spans="1:6" ht="13.8" customHeight="1">
      <c r="B50" s="1" t="s">
        <v>26</v>
      </c>
    </row>
    <row r="51" spans="1:6" ht="13.8" customHeight="1">
      <c r="C51" s="1" t="s">
        <v>27</v>
      </c>
      <c r="F51" s="5">
        <v>3.04</v>
      </c>
    </row>
    <row r="52" spans="1:6" ht="13.8" customHeight="1">
      <c r="B52" s="1" t="s">
        <v>28</v>
      </c>
      <c r="F52" s="6">
        <f>F51</f>
        <v>3.04</v>
      </c>
    </row>
    <row r="53" spans="1:6" ht="13.8" customHeight="1">
      <c r="A53" s="1" t="s">
        <v>29</v>
      </c>
      <c r="F53" s="6">
        <f>F52</f>
        <v>3.04</v>
      </c>
    </row>
    <row r="54" spans="1:6" ht="13.8" customHeight="1" thickBot="1">
      <c r="A54" s="1" t="s">
        <v>30</v>
      </c>
      <c r="F54" s="7">
        <f>F47+F53</f>
        <v>144066.07999999999</v>
      </c>
    </row>
    <row r="55" spans="1:6" ht="13.8" customHeight="1" thickTop="1"/>
  </sheetData>
  <mergeCells count="3">
    <mergeCell ref="A2:F2"/>
    <mergeCell ref="A1:F1"/>
    <mergeCell ref="A3:F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4"/>
  <sheetViews>
    <sheetView workbookViewId="0">
      <selection activeCell="F54" sqref="F54"/>
    </sheetView>
  </sheetViews>
  <sheetFormatPr defaultColWidth="9" defaultRowHeight="15.05"/>
  <cols>
    <col min="1" max="1" width="5.5" style="1" customWidth="1"/>
    <col min="2" max="3" width="4.19921875" style="1" customWidth="1"/>
    <col min="4" max="4" width="32.5" style="1" bestFit="1" customWidth="1"/>
    <col min="5" max="5" width="2.3984375" style="1" customWidth="1"/>
    <col min="6" max="6" width="12.09765625" style="8" customWidth="1"/>
    <col min="7" max="7" width="13.5" style="8" customWidth="1"/>
    <col min="8" max="8" width="2.3984375" style="1" customWidth="1"/>
    <col min="9" max="10" width="12.5" style="8" customWidth="1"/>
    <col min="11" max="11" width="2.3984375" style="1" customWidth="1"/>
    <col min="12" max="12" width="12.3984375" style="8" customWidth="1"/>
    <col min="13" max="13" width="12.19921875" style="1" customWidth="1"/>
    <col min="14" max="16384" width="9" style="1"/>
  </cols>
  <sheetData>
    <row r="1" spans="1:13">
      <c r="A1" s="45" t="s">
        <v>96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2.55" customHeight="1">
      <c r="A2" s="44" t="s">
        <v>97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>
      <c r="A3" s="45" t="s">
        <v>103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5" spans="1:13">
      <c r="F5" s="9" t="s">
        <v>102</v>
      </c>
      <c r="I5" s="9" t="s">
        <v>104</v>
      </c>
      <c r="L5" s="10" t="s">
        <v>83</v>
      </c>
    </row>
    <row r="6" spans="1:13">
      <c r="A6" s="1" t="s">
        <v>0</v>
      </c>
    </row>
    <row r="7" spans="1:13">
      <c r="B7" s="1" t="s">
        <v>1</v>
      </c>
    </row>
    <row r="8" spans="1:13">
      <c r="C8" s="1" t="s">
        <v>2</v>
      </c>
    </row>
    <row r="9" spans="1:13">
      <c r="D9" s="1" t="s">
        <v>70</v>
      </c>
      <c r="F9" s="2">
        <v>279766.45</v>
      </c>
      <c r="I9" s="8">
        <v>87983.78</v>
      </c>
      <c r="L9" s="8">
        <f t="shared" ref="L9:L15" si="0">F9-I9</f>
        <v>191782.67</v>
      </c>
    </row>
    <row r="10" spans="1:13">
      <c r="D10" s="1" t="s">
        <v>71</v>
      </c>
      <c r="F10" s="2">
        <v>226495.23</v>
      </c>
      <c r="I10" s="8">
        <v>55103.29</v>
      </c>
      <c r="L10" s="8">
        <f t="shared" si="0"/>
        <v>171391.94</v>
      </c>
    </row>
    <row r="11" spans="1:13">
      <c r="D11" s="1" t="s">
        <v>72</v>
      </c>
      <c r="F11" s="2">
        <v>198747.32</v>
      </c>
      <c r="I11" s="8">
        <v>47650.02</v>
      </c>
      <c r="L11" s="8">
        <f t="shared" si="0"/>
        <v>151097.30000000002</v>
      </c>
    </row>
    <row r="12" spans="1:13">
      <c r="D12" s="1" t="s">
        <v>73</v>
      </c>
      <c r="F12" s="2">
        <v>-3210.12</v>
      </c>
      <c r="I12" s="8">
        <v>-972.27</v>
      </c>
      <c r="L12" s="8">
        <f t="shared" si="0"/>
        <v>-2237.85</v>
      </c>
    </row>
    <row r="13" spans="1:13">
      <c r="D13" s="1" t="s">
        <v>74</v>
      </c>
      <c r="F13" s="2">
        <v>-1677.45</v>
      </c>
      <c r="I13" s="8">
        <v>-440.12</v>
      </c>
      <c r="L13" s="8">
        <f t="shared" si="0"/>
        <v>-1237.33</v>
      </c>
    </row>
    <row r="14" spans="1:13">
      <c r="D14" s="1" t="s">
        <v>75</v>
      </c>
      <c r="F14" s="2">
        <v>-1298.1500000000001</v>
      </c>
      <c r="I14" s="8">
        <v>-325.45</v>
      </c>
      <c r="L14" s="8">
        <f t="shared" si="0"/>
        <v>-972.7</v>
      </c>
    </row>
    <row r="15" spans="1:13">
      <c r="D15" s="1" t="s">
        <v>76</v>
      </c>
      <c r="F15" s="5">
        <v>2105</v>
      </c>
      <c r="I15" s="9">
        <v>450</v>
      </c>
      <c r="L15" s="9">
        <f t="shared" si="0"/>
        <v>1655</v>
      </c>
    </row>
    <row r="16" spans="1:13">
      <c r="C16" s="1" t="s">
        <v>3</v>
      </c>
      <c r="G16" s="8">
        <f>SUM(F9:F15)</f>
        <v>700928.28</v>
      </c>
      <c r="J16" s="8">
        <f>SUM(I9:I15)</f>
        <v>189449.25</v>
      </c>
      <c r="M16" s="8">
        <f>G16-J16</f>
        <v>511479.03</v>
      </c>
    </row>
    <row r="17" spans="2:15">
      <c r="C17" s="1" t="s">
        <v>77</v>
      </c>
      <c r="G17" s="19" t="s">
        <v>94</v>
      </c>
      <c r="J17" s="19" t="s">
        <v>94</v>
      </c>
      <c r="M17" s="19" t="s">
        <v>94</v>
      </c>
    </row>
    <row r="18" spans="2:15">
      <c r="B18" s="1" t="s">
        <v>4</v>
      </c>
      <c r="G18" s="8">
        <f>SUM(G16:G17)</f>
        <v>700928.28</v>
      </c>
      <c r="J18" s="8">
        <f>SUM(J16:J17)</f>
        <v>189449.25</v>
      </c>
      <c r="M18" s="8">
        <f>G18-J18</f>
        <v>511479.03</v>
      </c>
    </row>
    <row r="20" spans="2:15">
      <c r="B20" s="1" t="s">
        <v>5</v>
      </c>
    </row>
    <row r="21" spans="2:15">
      <c r="C21" s="1" t="s">
        <v>6</v>
      </c>
      <c r="G21" s="2">
        <v>41455.230000000003</v>
      </c>
      <c r="J21" s="19" t="s">
        <v>94</v>
      </c>
      <c r="M21" s="8">
        <f t="shared" ref="M21:M26" si="1">G21-J21</f>
        <v>41455.230000000003</v>
      </c>
    </row>
    <row r="22" spans="2:15">
      <c r="C22" s="1" t="s">
        <v>7</v>
      </c>
      <c r="G22" s="2">
        <v>7345.34</v>
      </c>
      <c r="J22" s="8">
        <v>8596.84</v>
      </c>
      <c r="M22" s="8">
        <f t="shared" si="1"/>
        <v>-1251.5</v>
      </c>
    </row>
    <row r="23" spans="2:15">
      <c r="C23" s="1" t="s">
        <v>8</v>
      </c>
      <c r="G23" s="2">
        <v>398987.33</v>
      </c>
      <c r="J23" s="8">
        <v>152210.45000000001</v>
      </c>
      <c r="M23" s="8">
        <f t="shared" si="1"/>
        <v>246776.88</v>
      </c>
      <c r="O23" s="25"/>
    </row>
    <row r="24" spans="2:15">
      <c r="C24" s="1" t="s">
        <v>78</v>
      </c>
      <c r="G24" s="5">
        <v>-46033.51</v>
      </c>
      <c r="J24" s="9">
        <v>-41455.230000000003</v>
      </c>
      <c r="M24" s="9">
        <f t="shared" si="1"/>
        <v>-4578.2799999999988</v>
      </c>
    </row>
    <row r="25" spans="2:15">
      <c r="B25" s="1" t="s">
        <v>79</v>
      </c>
      <c r="G25" s="12">
        <f>SUM(G21:G24)</f>
        <v>401754.39</v>
      </c>
      <c r="J25" s="12">
        <f>SUM(J21:J24)</f>
        <v>119352.06</v>
      </c>
      <c r="M25" s="9">
        <f t="shared" si="1"/>
        <v>282402.33</v>
      </c>
    </row>
    <row r="26" spans="2:15">
      <c r="B26" s="1" t="s">
        <v>9</v>
      </c>
      <c r="G26" s="8">
        <f>G18-G25</f>
        <v>299173.89</v>
      </c>
      <c r="J26" s="8">
        <f>J18-J25</f>
        <v>70097.19</v>
      </c>
      <c r="M26" s="8">
        <f t="shared" si="1"/>
        <v>229076.7</v>
      </c>
    </row>
    <row r="28" spans="2:15">
      <c r="B28" s="1" t="s">
        <v>10</v>
      </c>
    </row>
    <row r="29" spans="2:15">
      <c r="C29" s="1" t="s">
        <v>11</v>
      </c>
      <c r="G29" s="2">
        <v>3209</v>
      </c>
      <c r="J29" s="8">
        <v>2980</v>
      </c>
      <c r="M29" s="8">
        <f t="shared" ref="M29:M35" si="2">G29-J29</f>
        <v>229</v>
      </c>
    </row>
    <row r="30" spans="2:15">
      <c r="C30" s="1" t="s">
        <v>12</v>
      </c>
      <c r="G30" s="2">
        <v>3029.46</v>
      </c>
      <c r="J30" s="8">
        <v>840.45</v>
      </c>
      <c r="M30" s="8">
        <f t="shared" si="2"/>
        <v>2189.0100000000002</v>
      </c>
    </row>
    <row r="31" spans="2:15">
      <c r="C31" s="1" t="s">
        <v>13</v>
      </c>
      <c r="G31" s="2">
        <v>191.11</v>
      </c>
      <c r="J31" s="8">
        <v>120.05</v>
      </c>
      <c r="M31" s="8">
        <f t="shared" si="2"/>
        <v>71.060000000000016</v>
      </c>
    </row>
    <row r="32" spans="2:15">
      <c r="C32" s="1" t="s">
        <v>14</v>
      </c>
      <c r="G32" s="2">
        <v>30</v>
      </c>
      <c r="J32" s="8">
        <v>30</v>
      </c>
      <c r="M32" s="11">
        <f t="shared" si="2"/>
        <v>0</v>
      </c>
    </row>
    <row r="33" spans="1:13">
      <c r="C33" s="1" t="s">
        <v>15</v>
      </c>
      <c r="G33" s="18" t="s">
        <v>94</v>
      </c>
      <c r="J33" s="18" t="s">
        <v>94</v>
      </c>
      <c r="M33" s="8">
        <f t="shared" si="2"/>
        <v>0</v>
      </c>
    </row>
    <row r="34" spans="1:13">
      <c r="C34" s="1" t="s">
        <v>16</v>
      </c>
      <c r="G34" s="2">
        <v>26755.23</v>
      </c>
      <c r="J34" s="8">
        <v>620.89</v>
      </c>
      <c r="M34" s="8">
        <f t="shared" si="2"/>
        <v>26134.34</v>
      </c>
    </row>
    <row r="35" spans="1:13">
      <c r="C35" s="1" t="s">
        <v>17</v>
      </c>
      <c r="G35" s="2">
        <v>108.45</v>
      </c>
      <c r="J35" s="8">
        <v>88.34</v>
      </c>
      <c r="M35" s="8">
        <f t="shared" si="2"/>
        <v>20.11</v>
      </c>
    </row>
    <row r="36" spans="1:13">
      <c r="D36" s="1" t="s">
        <v>84</v>
      </c>
      <c r="F36" s="2">
        <v>3650.3</v>
      </c>
      <c r="I36" s="8">
        <v>890.21</v>
      </c>
      <c r="L36" s="8">
        <f>F36-I36</f>
        <v>2760.09</v>
      </c>
    </row>
    <row r="37" spans="1:13">
      <c r="D37" s="1" t="s">
        <v>85</v>
      </c>
      <c r="F37" s="2">
        <v>520.12</v>
      </c>
      <c r="I37" s="9">
        <v>150.44</v>
      </c>
      <c r="L37" s="9">
        <f>F37-I37</f>
        <v>369.68</v>
      </c>
    </row>
    <row r="38" spans="1:13">
      <c r="C38" s="1" t="s">
        <v>19</v>
      </c>
      <c r="G38" s="8">
        <f>SUM(F36:F37)</f>
        <v>4170.42</v>
      </c>
      <c r="J38" s="8">
        <f>SUM(I36:I37)</f>
        <v>1040.6500000000001</v>
      </c>
      <c r="M38" s="8">
        <f t="shared" ref="M38:M46" si="3">G38-J38</f>
        <v>3129.77</v>
      </c>
    </row>
    <row r="39" spans="1:13">
      <c r="C39" s="1" t="s">
        <v>20</v>
      </c>
      <c r="G39" s="2">
        <v>410.3</v>
      </c>
      <c r="J39" s="8">
        <v>337.56</v>
      </c>
      <c r="M39" s="8">
        <f t="shared" si="3"/>
        <v>72.740000000000009</v>
      </c>
    </row>
    <row r="40" spans="1:13">
      <c r="C40" s="1" t="s">
        <v>31</v>
      </c>
      <c r="G40" s="2">
        <v>2145</v>
      </c>
      <c r="J40" s="8">
        <v>620</v>
      </c>
      <c r="M40" s="8">
        <f t="shared" si="3"/>
        <v>1525</v>
      </c>
    </row>
    <row r="41" spans="1:13">
      <c r="C41" s="1" t="s">
        <v>32</v>
      </c>
      <c r="G41" s="2">
        <f>(12596+1500)*12</f>
        <v>169152</v>
      </c>
      <c r="J41" s="2">
        <f>(12596+1500)*3</f>
        <v>42288</v>
      </c>
      <c r="M41" s="11">
        <f t="shared" si="3"/>
        <v>126864</v>
      </c>
    </row>
    <row r="42" spans="1:13">
      <c r="C42" s="1" t="s">
        <v>80</v>
      </c>
      <c r="G42" s="2">
        <f>G41*0.09</f>
        <v>15223.68</v>
      </c>
      <c r="J42" s="2">
        <f>J41*0.09</f>
        <v>3805.92</v>
      </c>
      <c r="M42" s="8">
        <f t="shared" si="3"/>
        <v>11417.76</v>
      </c>
    </row>
    <row r="43" spans="1:13">
      <c r="C43" s="1" t="s">
        <v>86</v>
      </c>
      <c r="G43" s="2">
        <v>11033.75</v>
      </c>
      <c r="J43" s="8">
        <v>2945.45</v>
      </c>
      <c r="M43" s="8">
        <f t="shared" si="3"/>
        <v>8088.3</v>
      </c>
    </row>
    <row r="44" spans="1:13">
      <c r="C44" s="1" t="s">
        <v>82</v>
      </c>
      <c r="G44" s="5">
        <v>800</v>
      </c>
      <c r="J44" s="9">
        <v>800</v>
      </c>
      <c r="M44" s="13">
        <f t="shared" si="3"/>
        <v>0</v>
      </c>
    </row>
    <row r="45" spans="1:13">
      <c r="B45" s="1" t="s">
        <v>23</v>
      </c>
      <c r="G45" s="12">
        <f>SUM(G29:G44)</f>
        <v>236258.4</v>
      </c>
      <c r="J45" s="12">
        <f>SUM(J29:J44)</f>
        <v>56517.31</v>
      </c>
      <c r="M45" s="12">
        <f t="shared" si="3"/>
        <v>179741.09</v>
      </c>
    </row>
    <row r="46" spans="1:13">
      <c r="A46" s="1" t="s">
        <v>24</v>
      </c>
      <c r="G46" s="2">
        <f>G26-G45</f>
        <v>62915.49000000002</v>
      </c>
      <c r="J46" s="2">
        <f>J26-J45</f>
        <v>13579.880000000005</v>
      </c>
      <c r="M46" s="8">
        <f t="shared" si="3"/>
        <v>49335.610000000015</v>
      </c>
    </row>
    <row r="48" spans="1:13">
      <c r="A48" s="1" t="s">
        <v>33</v>
      </c>
    </row>
    <row r="49" spans="1:12">
      <c r="B49" s="1" t="s">
        <v>26</v>
      </c>
    </row>
    <row r="50" spans="1:12">
      <c r="C50" s="1" t="s">
        <v>27</v>
      </c>
      <c r="F50" s="5">
        <v>3.89</v>
      </c>
      <c r="I50" s="9">
        <v>1.43</v>
      </c>
      <c r="L50" s="9">
        <f>F50-I50</f>
        <v>2.46</v>
      </c>
    </row>
    <row r="51" spans="1:12">
      <c r="B51" s="1" t="s">
        <v>28</v>
      </c>
      <c r="F51" s="12">
        <f>F50</f>
        <v>3.89</v>
      </c>
      <c r="I51" s="12">
        <f>I50</f>
        <v>1.43</v>
      </c>
      <c r="L51" s="12">
        <f>F51-I51</f>
        <v>2.46</v>
      </c>
    </row>
    <row r="52" spans="1:12">
      <c r="A52" s="1" t="s">
        <v>29</v>
      </c>
      <c r="F52" s="12">
        <f>F51</f>
        <v>3.89</v>
      </c>
      <c r="I52" s="12">
        <f>I51</f>
        <v>1.43</v>
      </c>
      <c r="L52" s="12">
        <f>F52-I52</f>
        <v>2.46</v>
      </c>
    </row>
    <row r="53" spans="1:12" ht="15.65" thickBot="1">
      <c r="A53" s="1" t="s">
        <v>30</v>
      </c>
      <c r="F53" s="14">
        <f>G46+F52</f>
        <v>62919.380000000019</v>
      </c>
      <c r="I53" s="14">
        <f>J46+I52</f>
        <v>13581.310000000005</v>
      </c>
      <c r="L53" s="14">
        <f>F53-I53</f>
        <v>49338.070000000014</v>
      </c>
    </row>
    <row r="54" spans="1:12" ht="15.65" thickTop="1"/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5"/>
  <sheetViews>
    <sheetView workbookViewId="0">
      <selection activeCell="F54" sqref="F54"/>
    </sheetView>
  </sheetViews>
  <sheetFormatPr defaultColWidth="9" defaultRowHeight="15.05"/>
  <cols>
    <col min="1" max="4" width="3.8984375" style="1" customWidth="1"/>
    <col min="5" max="5" width="32.5" style="1" bestFit="1" customWidth="1"/>
    <col min="6" max="6" width="16" style="8" bestFit="1" customWidth="1"/>
    <col min="7" max="7" width="11.59765625" style="1" bestFit="1" customWidth="1"/>
    <col min="8" max="16384" width="9" style="1"/>
  </cols>
  <sheetData>
    <row r="1" spans="1:11">
      <c r="A1" s="45" t="s">
        <v>96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2.55" customHeight="1">
      <c r="A2" s="44" t="s">
        <v>98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>
      <c r="A3" s="45" t="s">
        <v>100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>
      <c r="F4" s="15" t="s">
        <v>101</v>
      </c>
    </row>
    <row r="5" spans="1:11">
      <c r="A5" s="1" t="s">
        <v>34</v>
      </c>
    </row>
    <row r="6" spans="1:11">
      <c r="B6" s="1" t="s">
        <v>35</v>
      </c>
    </row>
    <row r="7" spans="1:11">
      <c r="C7" s="1" t="s">
        <v>88</v>
      </c>
    </row>
    <row r="8" spans="1:11">
      <c r="D8" s="27" t="s">
        <v>111</v>
      </c>
      <c r="E8" s="27"/>
      <c r="F8" s="28">
        <v>25039.040000000001</v>
      </c>
      <c r="G8" s="30" t="s">
        <v>107</v>
      </c>
      <c r="H8" s="1" t="s">
        <v>108</v>
      </c>
    </row>
    <row r="9" spans="1:11">
      <c r="D9" s="27" t="s">
        <v>36</v>
      </c>
      <c r="E9" s="27"/>
      <c r="F9" s="39">
        <v>15042.73</v>
      </c>
      <c r="G9" s="30" t="s">
        <v>107</v>
      </c>
      <c r="H9" s="1" t="s">
        <v>108</v>
      </c>
    </row>
    <row r="10" spans="1:11">
      <c r="D10" s="27" t="s">
        <v>112</v>
      </c>
      <c r="E10" s="27"/>
      <c r="F10" s="39">
        <v>18450.669999999998</v>
      </c>
      <c r="G10" s="30" t="s">
        <v>107</v>
      </c>
      <c r="H10" s="1" t="s">
        <v>108</v>
      </c>
    </row>
    <row r="11" spans="1:11">
      <c r="D11" s="34" t="s">
        <v>113</v>
      </c>
      <c r="E11" s="34"/>
      <c r="F11" s="38">
        <v>2466.88</v>
      </c>
      <c r="G11" s="30"/>
    </row>
    <row r="12" spans="1:11">
      <c r="C12" s="1" t="s">
        <v>117</v>
      </c>
      <c r="F12" s="8">
        <f>SUM(F8:F11)</f>
        <v>60999.32</v>
      </c>
    </row>
    <row r="14" spans="1:11">
      <c r="C14" s="1" t="s">
        <v>37</v>
      </c>
    </row>
    <row r="15" spans="1:11">
      <c r="D15" s="1" t="s">
        <v>37</v>
      </c>
      <c r="F15" s="9">
        <v>33795</v>
      </c>
    </row>
    <row r="16" spans="1:11">
      <c r="C16" s="1" t="s">
        <v>38</v>
      </c>
      <c r="F16" s="8">
        <f>SUM(F15)</f>
        <v>33795</v>
      </c>
    </row>
    <row r="18" spans="1:8">
      <c r="C18" s="1" t="s">
        <v>39</v>
      </c>
    </row>
    <row r="19" spans="1:8">
      <c r="D19" s="1" t="s">
        <v>40</v>
      </c>
      <c r="F19" s="26">
        <v>55770.3</v>
      </c>
    </row>
    <row r="20" spans="1:8">
      <c r="D20" s="1" t="s">
        <v>41</v>
      </c>
      <c r="F20" s="9">
        <v>8740</v>
      </c>
    </row>
    <row r="21" spans="1:8">
      <c r="C21" s="1" t="s">
        <v>42</v>
      </c>
      <c r="F21" s="9">
        <f>SUM(F19:F20)</f>
        <v>64510.3</v>
      </c>
    </row>
    <row r="22" spans="1:8">
      <c r="B22" s="1" t="s">
        <v>43</v>
      </c>
      <c r="F22" s="8">
        <f>F12+F16+F21</f>
        <v>159304.62</v>
      </c>
    </row>
    <row r="24" spans="1:8">
      <c r="B24" s="1" t="s">
        <v>44</v>
      </c>
    </row>
    <row r="25" spans="1:8">
      <c r="C25" s="27" t="s">
        <v>45</v>
      </c>
      <c r="D25" s="27"/>
      <c r="E25" s="27"/>
      <c r="F25" s="28">
        <f>-F26/36*26</f>
        <v>-2157.5522222222226</v>
      </c>
      <c r="G25" s="30" t="s">
        <v>107</v>
      </c>
      <c r="H25" s="1" t="s">
        <v>116</v>
      </c>
    </row>
    <row r="26" spans="1:8">
      <c r="C26" s="1" t="s">
        <v>46</v>
      </c>
      <c r="F26" s="9">
        <v>2987.38</v>
      </c>
    </row>
    <row r="27" spans="1:8">
      <c r="B27" s="1" t="s">
        <v>47</v>
      </c>
      <c r="F27" s="9">
        <f>SUM(F25:F26)</f>
        <v>829.82777777777756</v>
      </c>
    </row>
    <row r="28" spans="1:8" ht="15.65" thickBot="1">
      <c r="A28" s="1" t="s">
        <v>48</v>
      </c>
      <c r="F28" s="14">
        <f>F22+F27</f>
        <v>160134.44777777776</v>
      </c>
    </row>
    <row r="29" spans="1:8" ht="15.65" thickTop="1"/>
    <row r="30" spans="1:8">
      <c r="A30" s="1" t="s">
        <v>89</v>
      </c>
    </row>
    <row r="31" spans="1:8">
      <c r="B31" s="1" t="s">
        <v>49</v>
      </c>
    </row>
    <row r="32" spans="1:8">
      <c r="C32" s="1" t="s">
        <v>50</v>
      </c>
    </row>
    <row r="33" spans="2:8">
      <c r="D33" s="1" t="s">
        <v>51</v>
      </c>
    </row>
    <row r="34" spans="2:8">
      <c r="E34" s="27" t="s">
        <v>114</v>
      </c>
      <c r="F34" s="39">
        <v>774.22</v>
      </c>
      <c r="G34" s="30" t="s">
        <v>107</v>
      </c>
      <c r="H34" s="1" t="s">
        <v>108</v>
      </c>
    </row>
    <row r="35" spans="2:8">
      <c r="E35" s="27" t="s">
        <v>115</v>
      </c>
      <c r="F35" s="29">
        <v>433.14</v>
      </c>
      <c r="G35" s="30" t="s">
        <v>107</v>
      </c>
      <c r="H35" s="1" t="s">
        <v>108</v>
      </c>
    </row>
    <row r="36" spans="2:8">
      <c r="D36" s="1" t="s">
        <v>52</v>
      </c>
      <c r="F36" s="8">
        <f>SUM(F34:F35)</f>
        <v>1207.3600000000001</v>
      </c>
    </row>
    <row r="38" spans="2:8">
      <c r="D38" s="1" t="s">
        <v>53</v>
      </c>
    </row>
    <row r="39" spans="2:8">
      <c r="E39" s="31" t="s">
        <v>54</v>
      </c>
      <c r="F39" s="32">
        <v>14096</v>
      </c>
      <c r="G39" s="30" t="s">
        <v>107</v>
      </c>
      <c r="H39" s="1" t="s">
        <v>109</v>
      </c>
    </row>
    <row r="40" spans="2:8">
      <c r="E40" s="31" t="s">
        <v>90</v>
      </c>
      <c r="F40" s="32">
        <v>1484.3000688231245</v>
      </c>
      <c r="G40" s="30" t="s">
        <v>107</v>
      </c>
      <c r="H40" s="1" t="s">
        <v>110</v>
      </c>
    </row>
    <row r="41" spans="2:8">
      <c r="E41" s="1" t="s">
        <v>55</v>
      </c>
      <c r="F41" s="8">
        <v>1875.23</v>
      </c>
      <c r="G41" s="37"/>
      <c r="H41" s="34"/>
    </row>
    <row r="42" spans="2:8">
      <c r="E42" s="31" t="s">
        <v>56</v>
      </c>
      <c r="F42" s="32">
        <v>1151.8685937141545</v>
      </c>
      <c r="G42" s="30" t="s">
        <v>107</v>
      </c>
      <c r="H42" s="1" t="s">
        <v>110</v>
      </c>
    </row>
    <row r="43" spans="2:8">
      <c r="E43" s="31" t="s">
        <v>92</v>
      </c>
      <c r="F43" s="33">
        <v>83.431245698554719</v>
      </c>
      <c r="G43" s="30" t="s">
        <v>107</v>
      </c>
      <c r="H43" s="1" t="s">
        <v>110</v>
      </c>
    </row>
    <row r="44" spans="2:8">
      <c r="D44" s="1" t="s">
        <v>57</v>
      </c>
      <c r="F44" s="9">
        <f>SUM(F39:F43)</f>
        <v>18690.829908235832</v>
      </c>
    </row>
    <row r="45" spans="2:8">
      <c r="C45" s="1" t="s">
        <v>58</v>
      </c>
      <c r="F45" s="9">
        <f>F36+F44</f>
        <v>19898.189908235832</v>
      </c>
    </row>
    <row r="46" spans="2:8">
      <c r="B46" s="1" t="s">
        <v>59</v>
      </c>
      <c r="F46" s="8">
        <f>F45</f>
        <v>19898.189908235832</v>
      </c>
    </row>
    <row r="48" spans="2:8">
      <c r="B48" s="1" t="s">
        <v>67</v>
      </c>
    </row>
    <row r="49" spans="1:7">
      <c r="C49" s="1" t="s">
        <v>60</v>
      </c>
      <c r="F49" s="8">
        <v>5000</v>
      </c>
    </row>
    <row r="50" spans="1:7">
      <c r="C50" s="1" t="s">
        <v>61</v>
      </c>
      <c r="F50" s="8">
        <v>76500.690000000031</v>
      </c>
    </row>
    <row r="51" spans="1:7">
      <c r="C51" s="1" t="s">
        <v>30</v>
      </c>
      <c r="F51" s="9">
        <v>58735.569999999898</v>
      </c>
      <c r="G51" s="23"/>
    </row>
    <row r="52" spans="1:7">
      <c r="B52" s="1" t="s">
        <v>87</v>
      </c>
      <c r="F52" s="9">
        <f>SUM(F49:F51)</f>
        <v>140236.25999999992</v>
      </c>
    </row>
    <row r="53" spans="1:7" ht="15.65" thickBot="1">
      <c r="A53" s="1" t="s">
        <v>62</v>
      </c>
      <c r="F53" s="14">
        <f>F46+F52</f>
        <v>160134.44990823575</v>
      </c>
    </row>
    <row r="54" spans="1:7" ht="15.65" thickTop="1"/>
    <row r="55" spans="1:7">
      <c r="F55" s="23">
        <f>F53-F28</f>
        <v>2.130457985913381E-3</v>
      </c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9"/>
  <sheetViews>
    <sheetView workbookViewId="0">
      <selection activeCell="F54" sqref="F54"/>
    </sheetView>
  </sheetViews>
  <sheetFormatPr defaultColWidth="9" defaultRowHeight="15.05"/>
  <cols>
    <col min="1" max="3" width="3.09765625" style="1" customWidth="1"/>
    <col min="4" max="4" width="3.69921875" style="1" customWidth="1"/>
    <col min="5" max="5" width="28.59765625" style="1" customWidth="1"/>
    <col min="6" max="6" width="2.09765625" style="1" customWidth="1"/>
    <col min="7" max="7" width="14" style="8" bestFit="1" customWidth="1"/>
    <col min="8" max="8" width="2.09765625" style="1" customWidth="1"/>
    <col min="9" max="9" width="15.59765625" style="8" customWidth="1"/>
    <col min="10" max="10" width="2.09765625" style="1" customWidth="1"/>
    <col min="11" max="11" width="15.59765625" style="8" customWidth="1"/>
    <col min="12" max="12" width="11.8984375" style="1" bestFit="1" customWidth="1"/>
    <col min="13" max="16384" width="9" style="1"/>
  </cols>
  <sheetData>
    <row r="1" spans="1:12">
      <c r="A1" s="45" t="s">
        <v>96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22.55" customHeight="1">
      <c r="A2" s="44" t="s">
        <v>98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>
      <c r="A3" s="45" t="s">
        <v>106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>
      <c r="A5" s="1" t="s">
        <v>34</v>
      </c>
      <c r="G5" s="15" t="s">
        <v>95</v>
      </c>
      <c r="I5" s="15" t="s">
        <v>105</v>
      </c>
      <c r="K5" s="3" t="s">
        <v>93</v>
      </c>
    </row>
    <row r="6" spans="1:12">
      <c r="B6" s="1" t="s">
        <v>35</v>
      </c>
    </row>
    <row r="7" spans="1:12">
      <c r="C7" s="1" t="s">
        <v>88</v>
      </c>
    </row>
    <row r="8" spans="1:12">
      <c r="D8" s="34" t="s">
        <v>111</v>
      </c>
      <c r="E8" s="34"/>
      <c r="F8" s="34"/>
      <c r="G8" s="35">
        <v>3400.51</v>
      </c>
      <c r="H8" s="34"/>
      <c r="I8" s="35">
        <v>10252.780000000001</v>
      </c>
      <c r="K8" s="8">
        <f>G8-I8</f>
        <v>-6852.27</v>
      </c>
      <c r="L8" s="30"/>
    </row>
    <row r="9" spans="1:12">
      <c r="D9" s="34" t="s">
        <v>36</v>
      </c>
      <c r="E9" s="34"/>
      <c r="F9" s="34"/>
      <c r="G9" s="35">
        <v>776.1</v>
      </c>
      <c r="H9" s="34"/>
      <c r="I9" s="35">
        <v>535.5</v>
      </c>
      <c r="K9" s="8">
        <f t="shared" ref="K9:K12" si="0">G9-I9</f>
        <v>240.60000000000002</v>
      </c>
      <c r="L9" s="30"/>
    </row>
    <row r="10" spans="1:12">
      <c r="D10" s="34" t="s">
        <v>112</v>
      </c>
      <c r="E10" s="34"/>
      <c r="F10" s="34"/>
      <c r="G10" s="35">
        <v>5439.6</v>
      </c>
      <c r="H10" s="34"/>
      <c r="I10" s="35">
        <v>3518.01</v>
      </c>
      <c r="K10" s="8">
        <f t="shared" si="0"/>
        <v>1921.5900000000001</v>
      </c>
      <c r="L10" s="30"/>
    </row>
    <row r="11" spans="1:12" s="34" customFormat="1">
      <c r="D11" s="34" t="s">
        <v>113</v>
      </c>
      <c r="G11" s="9">
        <v>2929.61</v>
      </c>
      <c r="I11" s="38">
        <v>4215</v>
      </c>
      <c r="K11" s="38">
        <f t="shared" si="0"/>
        <v>-1285.3899999999999</v>
      </c>
      <c r="L11" s="37"/>
    </row>
    <row r="12" spans="1:12">
      <c r="C12" s="1" t="s">
        <v>117</v>
      </c>
      <c r="G12" s="8">
        <f>SUM(G8:G11)</f>
        <v>12545.820000000002</v>
      </c>
      <c r="I12" s="8">
        <f>SUM(I8:I11)</f>
        <v>18521.29</v>
      </c>
      <c r="K12" s="8">
        <f t="shared" si="0"/>
        <v>-5975.4699999999993</v>
      </c>
    </row>
    <row r="14" spans="1:12">
      <c r="C14" s="1" t="s">
        <v>37</v>
      </c>
    </row>
    <row r="15" spans="1:12">
      <c r="D15" s="1" t="s">
        <v>37</v>
      </c>
      <c r="G15" s="9">
        <v>35407.980000000003</v>
      </c>
      <c r="I15" s="19" t="s">
        <v>94</v>
      </c>
      <c r="K15" s="9">
        <f t="shared" ref="K15:K16" si="1">G15-I15</f>
        <v>35407.980000000003</v>
      </c>
      <c r="L15" s="17"/>
    </row>
    <row r="16" spans="1:12">
      <c r="C16" s="1" t="s">
        <v>38</v>
      </c>
      <c r="G16" s="8">
        <f>SUM(G15)</f>
        <v>35407.980000000003</v>
      </c>
      <c r="I16" s="18" t="s">
        <v>94</v>
      </c>
      <c r="K16" s="8">
        <f t="shared" si="1"/>
        <v>35407.980000000003</v>
      </c>
      <c r="L16" s="17"/>
    </row>
    <row r="18" spans="1:13">
      <c r="C18" s="1" t="s">
        <v>39</v>
      </c>
    </row>
    <row r="19" spans="1:13">
      <c r="D19" s="1" t="s">
        <v>40</v>
      </c>
      <c r="G19" s="5">
        <v>46033.51</v>
      </c>
      <c r="I19" s="9">
        <v>41455.230000000003</v>
      </c>
      <c r="K19" s="8">
        <f t="shared" ref="K19:K22" si="2">G19-I19</f>
        <v>4578.2799999999988</v>
      </c>
      <c r="L19" s="20"/>
    </row>
    <row r="20" spans="1:13">
      <c r="D20" s="1" t="s">
        <v>41</v>
      </c>
      <c r="G20" s="16">
        <v>14300</v>
      </c>
      <c r="I20" s="19" t="s">
        <v>94</v>
      </c>
      <c r="K20" s="8">
        <f t="shared" si="2"/>
        <v>14300</v>
      </c>
    </row>
    <row r="21" spans="1:13">
      <c r="C21" s="1" t="s">
        <v>42</v>
      </c>
      <c r="G21" s="9">
        <f>SUM(G19:G20)</f>
        <v>60333.51</v>
      </c>
      <c r="I21" s="9">
        <f>SUM(I19:I20)</f>
        <v>41455.230000000003</v>
      </c>
      <c r="K21" s="9">
        <f t="shared" si="2"/>
        <v>18878.28</v>
      </c>
      <c r="L21" s="20"/>
    </row>
    <row r="22" spans="1:13">
      <c r="B22" s="1" t="s">
        <v>43</v>
      </c>
      <c r="G22" s="8">
        <f>G12+G16+G21</f>
        <v>108287.31</v>
      </c>
      <c r="I22" s="8">
        <f>I12+I16+I21</f>
        <v>59976.520000000004</v>
      </c>
      <c r="K22" s="8">
        <f t="shared" si="2"/>
        <v>48310.789999999994</v>
      </c>
    </row>
    <row r="24" spans="1:13">
      <c r="B24" s="1" t="s">
        <v>44</v>
      </c>
    </row>
    <row r="25" spans="1:13">
      <c r="C25" s="27" t="s">
        <v>45</v>
      </c>
      <c r="D25" s="27"/>
      <c r="E25" s="27"/>
      <c r="G25" s="28">
        <f>-G26/36*15</f>
        <v>-1244.7416666666668</v>
      </c>
      <c r="I25" s="28">
        <f>-I26/36*3</f>
        <v>-248.94833333333335</v>
      </c>
      <c r="K25" s="8">
        <f t="shared" ref="K25:K28" si="3">G25-I25</f>
        <v>-995.79333333333341</v>
      </c>
      <c r="L25" s="30" t="s">
        <v>107</v>
      </c>
      <c r="M25" s="1" t="s">
        <v>116</v>
      </c>
    </row>
    <row r="26" spans="1:13">
      <c r="C26" s="1" t="s">
        <v>46</v>
      </c>
      <c r="G26" s="9">
        <v>2987.38</v>
      </c>
      <c r="I26" s="9">
        <v>2987.38</v>
      </c>
      <c r="K26" s="18" t="s">
        <v>94</v>
      </c>
    </row>
    <row r="27" spans="1:13">
      <c r="B27" s="1" t="s">
        <v>47</v>
      </c>
      <c r="G27" s="9">
        <f>SUM(G25:G26)</f>
        <v>1742.6383333333333</v>
      </c>
      <c r="I27" s="9">
        <f>SUM(I25:I26)</f>
        <v>2738.4316666666668</v>
      </c>
      <c r="K27" s="9">
        <f t="shared" si="3"/>
        <v>-995.79333333333352</v>
      </c>
    </row>
    <row r="28" spans="1:13" ht="15.65" thickBot="1">
      <c r="A28" s="1" t="s">
        <v>48</v>
      </c>
      <c r="G28" s="14">
        <f>G22+G27</f>
        <v>110029.94833333333</v>
      </c>
      <c r="I28" s="14">
        <f>I22+I27</f>
        <v>62714.951666666668</v>
      </c>
      <c r="K28" s="14">
        <f t="shared" si="3"/>
        <v>47314.996666666666</v>
      </c>
    </row>
    <row r="29" spans="1:13" ht="15.65" thickTop="1"/>
    <row r="30" spans="1:13">
      <c r="A30" s="1" t="s">
        <v>89</v>
      </c>
    </row>
    <row r="31" spans="1:13">
      <c r="B31" s="1" t="s">
        <v>49</v>
      </c>
    </row>
    <row r="32" spans="1:13">
      <c r="C32" s="1" t="s">
        <v>50</v>
      </c>
    </row>
    <row r="33" spans="3:13">
      <c r="D33" s="1" t="s">
        <v>51</v>
      </c>
    </row>
    <row r="34" spans="3:13">
      <c r="E34" s="34" t="s">
        <v>114</v>
      </c>
      <c r="F34" s="34"/>
      <c r="G34" s="36">
        <v>1359.01</v>
      </c>
      <c r="H34" s="34"/>
      <c r="I34" s="35">
        <v>600</v>
      </c>
      <c r="K34" s="8">
        <f t="shared" ref="K34:K36" si="4">G34-I34</f>
        <v>759.01</v>
      </c>
      <c r="L34" s="30"/>
    </row>
    <row r="35" spans="3:13">
      <c r="E35" s="34" t="s">
        <v>115</v>
      </c>
      <c r="F35" s="34"/>
      <c r="G35" s="36">
        <v>9144.2000000000007</v>
      </c>
      <c r="H35" s="34"/>
      <c r="I35" s="40" t="s">
        <v>94</v>
      </c>
      <c r="K35" s="8">
        <f t="shared" si="4"/>
        <v>9144.2000000000007</v>
      </c>
      <c r="L35" s="30"/>
    </row>
    <row r="36" spans="3:13">
      <c r="D36" s="1" t="s">
        <v>52</v>
      </c>
      <c r="G36" s="11">
        <f>SUM(G34:G35)</f>
        <v>10503.210000000001</v>
      </c>
      <c r="I36" s="11">
        <f>SUM(I34:I35)</f>
        <v>600</v>
      </c>
      <c r="K36" s="8">
        <f t="shared" si="4"/>
        <v>9903.2100000000009</v>
      </c>
    </row>
    <row r="38" spans="3:13">
      <c r="D38" s="1" t="s">
        <v>53</v>
      </c>
    </row>
    <row r="39" spans="3:13">
      <c r="E39" s="31" t="s">
        <v>54</v>
      </c>
      <c r="F39" s="31"/>
      <c r="G39" s="32">
        <v>14096</v>
      </c>
      <c r="H39" s="31"/>
      <c r="I39" s="32">
        <v>14096</v>
      </c>
      <c r="K39" s="18" t="s">
        <v>94</v>
      </c>
      <c r="L39" s="30" t="s">
        <v>107</v>
      </c>
      <c r="M39" s="1" t="s">
        <v>109</v>
      </c>
    </row>
    <row r="40" spans="3:13">
      <c r="E40" s="31" t="s">
        <v>90</v>
      </c>
      <c r="F40" s="31"/>
      <c r="G40" s="32">
        <v>1484.3000688231245</v>
      </c>
      <c r="H40" s="31"/>
      <c r="I40" s="32">
        <v>1484.3000688231245</v>
      </c>
      <c r="K40" s="18" t="s">
        <v>94</v>
      </c>
      <c r="L40" s="30" t="s">
        <v>107</v>
      </c>
      <c r="M40" s="1" t="s">
        <v>110</v>
      </c>
    </row>
    <row r="41" spans="3:13" s="34" customFormat="1">
      <c r="E41" s="34" t="s">
        <v>55</v>
      </c>
      <c r="G41" s="35">
        <v>1210.45</v>
      </c>
      <c r="I41" s="35">
        <v>894.55</v>
      </c>
      <c r="K41" s="36">
        <f t="shared" ref="K41:K45" si="5">G41-I41</f>
        <v>315.90000000000009</v>
      </c>
      <c r="L41" s="37"/>
    </row>
    <row r="42" spans="3:13">
      <c r="E42" s="31" t="s">
        <v>56</v>
      </c>
      <c r="F42" s="31"/>
      <c r="G42" s="32">
        <v>1151.8685937141545</v>
      </c>
      <c r="H42" s="31"/>
      <c r="I42" s="32">
        <v>1151.8685937141545</v>
      </c>
      <c r="K42" s="18" t="s">
        <v>94</v>
      </c>
      <c r="L42" s="30" t="s">
        <v>107</v>
      </c>
      <c r="M42" s="1" t="s">
        <v>110</v>
      </c>
    </row>
    <row r="43" spans="3:13">
      <c r="E43" s="31" t="s">
        <v>92</v>
      </c>
      <c r="F43" s="31"/>
      <c r="G43" s="33">
        <v>83.431245698554719</v>
      </c>
      <c r="H43" s="31"/>
      <c r="I43" s="33">
        <v>83.431245698554719</v>
      </c>
      <c r="K43" s="18" t="s">
        <v>94</v>
      </c>
      <c r="L43" s="30" t="s">
        <v>107</v>
      </c>
      <c r="M43" s="1" t="s">
        <v>110</v>
      </c>
    </row>
    <row r="44" spans="3:13">
      <c r="D44" s="1" t="s">
        <v>57</v>
      </c>
      <c r="G44" s="9">
        <f>SUM(G39:G43)</f>
        <v>18026.049908235833</v>
      </c>
      <c r="I44" s="9">
        <f>SUM(I39:I43)</f>
        <v>17710.149908235831</v>
      </c>
      <c r="K44" s="9">
        <f t="shared" si="5"/>
        <v>315.90000000000146</v>
      </c>
      <c r="L44" s="20"/>
    </row>
    <row r="45" spans="3:13">
      <c r="C45" s="1" t="s">
        <v>58</v>
      </c>
      <c r="G45" s="8">
        <f>G36+G44</f>
        <v>28529.259908235836</v>
      </c>
      <c r="I45" s="8">
        <f>I36+I44</f>
        <v>18310.149908235831</v>
      </c>
      <c r="K45" s="8">
        <f t="shared" si="5"/>
        <v>10219.110000000004</v>
      </c>
      <c r="L45" s="20"/>
    </row>
    <row r="47" spans="3:13">
      <c r="C47" s="1" t="s">
        <v>63</v>
      </c>
    </row>
    <row r="48" spans="3:13">
      <c r="D48" s="1" t="s">
        <v>64</v>
      </c>
      <c r="G48" s="13">
        <v>0</v>
      </c>
      <c r="I48" s="13">
        <v>25823.49</v>
      </c>
      <c r="K48" s="9">
        <f t="shared" ref="K48:K50" si="6">G48-I48</f>
        <v>-25823.49</v>
      </c>
    </row>
    <row r="49" spans="1:12">
      <c r="C49" s="1" t="s">
        <v>65</v>
      </c>
      <c r="G49" s="13">
        <f>SUM(G48)</f>
        <v>0</v>
      </c>
      <c r="I49" s="13">
        <f>SUM(I48)</f>
        <v>25823.49</v>
      </c>
      <c r="K49" s="9">
        <f t="shared" si="6"/>
        <v>-25823.49</v>
      </c>
    </row>
    <row r="50" spans="1:12">
      <c r="B50" s="1" t="s">
        <v>66</v>
      </c>
      <c r="G50" s="8">
        <f>G45+G49</f>
        <v>28529.259908235836</v>
      </c>
      <c r="I50" s="8">
        <f>I45+I49</f>
        <v>44133.639908235833</v>
      </c>
      <c r="K50" s="8">
        <f t="shared" si="6"/>
        <v>-15604.379999999997</v>
      </c>
      <c r="L50" s="17"/>
    </row>
    <row r="52" spans="1:12">
      <c r="B52" s="1" t="s">
        <v>67</v>
      </c>
    </row>
    <row r="53" spans="1:12">
      <c r="C53" s="1" t="s">
        <v>60</v>
      </c>
      <c r="G53" s="8">
        <v>5000</v>
      </c>
      <c r="I53" s="8">
        <v>5000</v>
      </c>
      <c r="K53" s="18" t="s">
        <v>94</v>
      </c>
    </row>
    <row r="54" spans="1:12">
      <c r="C54" s="1" t="s">
        <v>61</v>
      </c>
      <c r="G54" s="16">
        <v>13581.310000000005</v>
      </c>
      <c r="I54" s="18" t="s">
        <v>94</v>
      </c>
      <c r="K54" s="8">
        <f t="shared" ref="K54:K57" si="7">G54-I54</f>
        <v>13581.310000000005</v>
      </c>
    </row>
    <row r="55" spans="1:12">
      <c r="C55" s="1" t="s">
        <v>30</v>
      </c>
      <c r="G55" s="9">
        <v>62919.380000000019</v>
      </c>
      <c r="I55" s="9">
        <v>13581.310000000005</v>
      </c>
      <c r="K55" s="9">
        <f t="shared" si="7"/>
        <v>49338.070000000014</v>
      </c>
    </row>
    <row r="56" spans="1:12">
      <c r="B56" s="1" t="s">
        <v>68</v>
      </c>
      <c r="G56" s="9">
        <f>SUM(G53:G55)</f>
        <v>81500.690000000031</v>
      </c>
      <c r="I56" s="9">
        <f>SUM(I53:I55)</f>
        <v>18581.310000000005</v>
      </c>
      <c r="K56" s="9">
        <f t="shared" si="7"/>
        <v>62919.380000000026</v>
      </c>
      <c r="L56" s="17"/>
    </row>
    <row r="57" spans="1:12" ht="15.65" thickBot="1">
      <c r="A57" s="1" t="s">
        <v>69</v>
      </c>
      <c r="G57" s="21">
        <f>G50+G56</f>
        <v>110029.94990823587</v>
      </c>
      <c r="I57" s="21">
        <f>I50+I56</f>
        <v>62714.949908235838</v>
      </c>
      <c r="K57" s="21">
        <f t="shared" si="7"/>
        <v>47315.000000000029</v>
      </c>
      <c r="L57" s="20"/>
    </row>
    <row r="58" spans="1:12" ht="15.65" thickTop="1"/>
    <row r="59" spans="1:12">
      <c r="G59" s="8">
        <f>G57-G28</f>
        <v>1.5749025333207101E-3</v>
      </c>
      <c r="H59" s="8">
        <f>H57-H28</f>
        <v>0</v>
      </c>
      <c r="I59" s="8">
        <f>I57-I28</f>
        <v>-1.7584308297955431E-3</v>
      </c>
      <c r="J59" s="8">
        <f>J57-J28</f>
        <v>0</v>
      </c>
      <c r="K59" s="8">
        <f>K57-K28</f>
        <v>3.3333333631162532E-3</v>
      </c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9"/>
  <sheetViews>
    <sheetView workbookViewId="0">
      <selection activeCell="L60" sqref="F60:L60"/>
    </sheetView>
  </sheetViews>
  <sheetFormatPr defaultColWidth="9" defaultRowHeight="15.05"/>
  <cols>
    <col min="1" max="1" width="5.5" style="1" customWidth="1"/>
    <col min="2" max="3" width="4.19921875" style="1" customWidth="1"/>
    <col min="4" max="4" width="32.5" style="1" bestFit="1" customWidth="1"/>
    <col min="5" max="5" width="2.3984375" style="1" customWidth="1"/>
    <col min="6" max="6" width="12.09765625" style="8" customWidth="1"/>
    <col min="7" max="7" width="13.5" style="8" customWidth="1"/>
    <col min="8" max="8" width="2.3984375" style="1" customWidth="1"/>
    <col min="9" max="9" width="12.5" style="8" customWidth="1"/>
    <col min="10" max="10" width="13.8984375" style="8" bestFit="1" customWidth="1"/>
    <col min="11" max="11" width="2.3984375" style="1" customWidth="1"/>
    <col min="12" max="12" width="12.3984375" style="8" customWidth="1"/>
    <col min="13" max="13" width="13.8984375" style="1" bestFit="1" customWidth="1"/>
    <col min="14" max="16384" width="9" style="1"/>
  </cols>
  <sheetData>
    <row r="1" spans="1:13">
      <c r="A1" s="45" t="s">
        <v>96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2.55" customHeight="1">
      <c r="A2" s="44" t="s">
        <v>97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>
      <c r="A3" s="45" t="s">
        <v>103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5" spans="1:13">
      <c r="F5" s="9" t="s">
        <v>102</v>
      </c>
      <c r="I5" s="9" t="s">
        <v>104</v>
      </c>
      <c r="L5" s="10" t="s">
        <v>83</v>
      </c>
    </row>
    <row r="6" spans="1:13">
      <c r="A6" s="1" t="s">
        <v>0</v>
      </c>
    </row>
    <row r="7" spans="1:13">
      <c r="B7" s="1" t="s">
        <v>1</v>
      </c>
    </row>
    <row r="8" spans="1:13">
      <c r="C8" s="1" t="s">
        <v>2</v>
      </c>
    </row>
    <row r="9" spans="1:13">
      <c r="D9" s="1" t="s">
        <v>70</v>
      </c>
      <c r="F9" s="2">
        <v>394039.02</v>
      </c>
      <c r="I9" s="8">
        <v>357076.52</v>
      </c>
      <c r="L9" s="8">
        <f t="shared" ref="L9:L16" si="0">F9-I9</f>
        <v>36962.5</v>
      </c>
    </row>
    <row r="10" spans="1:13">
      <c r="D10" s="1" t="s">
        <v>118</v>
      </c>
      <c r="F10" s="18" t="s">
        <v>94</v>
      </c>
      <c r="I10" s="8">
        <v>2000</v>
      </c>
      <c r="L10" s="8">
        <f t="shared" si="0"/>
        <v>-2000</v>
      </c>
    </row>
    <row r="11" spans="1:13">
      <c r="D11" s="1" t="s">
        <v>71</v>
      </c>
      <c r="F11" s="2">
        <v>424715.02</v>
      </c>
      <c r="I11" s="8">
        <v>350654.88</v>
      </c>
      <c r="L11" s="8">
        <f t="shared" si="0"/>
        <v>74060.140000000014</v>
      </c>
    </row>
    <row r="12" spans="1:13">
      <c r="D12" s="1" t="s">
        <v>72</v>
      </c>
      <c r="F12" s="2">
        <v>413146.84</v>
      </c>
      <c r="I12" s="8">
        <v>313338.65999999997</v>
      </c>
      <c r="L12" s="8">
        <f t="shared" si="0"/>
        <v>99808.180000000051</v>
      </c>
    </row>
    <row r="13" spans="1:13">
      <c r="D13" s="1" t="s">
        <v>73</v>
      </c>
      <c r="F13" s="2">
        <v>-409.28</v>
      </c>
      <c r="I13" s="8">
        <v>-3944.54</v>
      </c>
      <c r="L13" s="8">
        <f t="shared" si="0"/>
        <v>3535.26</v>
      </c>
    </row>
    <row r="14" spans="1:13">
      <c r="D14" s="1" t="s">
        <v>74</v>
      </c>
      <c r="F14" s="2">
        <v>-1040.44</v>
      </c>
      <c r="I14" s="8">
        <v>-353.9</v>
      </c>
      <c r="L14" s="8">
        <f t="shared" si="0"/>
        <v>-686.54000000000008</v>
      </c>
    </row>
    <row r="15" spans="1:13">
      <c r="D15" s="1" t="s">
        <v>75</v>
      </c>
      <c r="F15" s="2">
        <v>-252.2</v>
      </c>
      <c r="I15" s="8">
        <v>-1486.2</v>
      </c>
      <c r="L15" s="8">
        <f t="shared" si="0"/>
        <v>1234</v>
      </c>
    </row>
    <row r="16" spans="1:13">
      <c r="D16" s="1" t="s">
        <v>76</v>
      </c>
      <c r="F16" s="5">
        <v>2119</v>
      </c>
      <c r="I16" s="9">
        <v>20</v>
      </c>
      <c r="L16" s="9">
        <f t="shared" si="0"/>
        <v>2099</v>
      </c>
    </row>
    <row r="17" spans="2:14">
      <c r="C17" s="1" t="s">
        <v>3</v>
      </c>
      <c r="G17" s="8">
        <f>SUM(F9:F16)</f>
        <v>1232317.9600000002</v>
      </c>
      <c r="J17" s="8">
        <f>SUM(I9:I16)</f>
        <v>1017305.42</v>
      </c>
      <c r="M17" s="8">
        <f>G17-J17</f>
        <v>215012.54000000015</v>
      </c>
    </row>
    <row r="18" spans="2:14">
      <c r="C18" s="1" t="s">
        <v>77</v>
      </c>
      <c r="G18" s="5">
        <v>165.92</v>
      </c>
      <c r="J18" s="5">
        <v>143.4</v>
      </c>
      <c r="M18" s="9">
        <f>G18-J18</f>
        <v>22.519999999999982</v>
      </c>
    </row>
    <row r="19" spans="2:14">
      <c r="B19" s="1" t="s">
        <v>4</v>
      </c>
      <c r="G19" s="8">
        <f>SUM(G17:G18)</f>
        <v>1232483.8800000001</v>
      </c>
      <c r="J19" s="8">
        <f>SUM(J17:J18)</f>
        <v>1017448.8200000001</v>
      </c>
      <c r="M19" s="8">
        <f>G19-J19</f>
        <v>215035.06000000006</v>
      </c>
    </row>
    <row r="21" spans="2:14">
      <c r="B21" s="1" t="s">
        <v>5</v>
      </c>
    </row>
    <row r="22" spans="2:14">
      <c r="C22" s="1" t="s">
        <v>6</v>
      </c>
      <c r="G22" s="2">
        <v>44079.74</v>
      </c>
      <c r="J22" s="2">
        <v>76994.8</v>
      </c>
      <c r="K22" s="23">
        <f>J22/2</f>
        <v>38497.4</v>
      </c>
      <c r="M22" s="8">
        <f t="shared" ref="M22:M28" si="1">G22-J22</f>
        <v>-32915.060000000005</v>
      </c>
    </row>
    <row r="23" spans="2:14">
      <c r="C23" s="1" t="s">
        <v>7</v>
      </c>
      <c r="G23" s="2">
        <v>8913.8799999999992</v>
      </c>
      <c r="J23" s="8">
        <v>17193.68</v>
      </c>
      <c r="K23" s="23">
        <f t="shared" ref="K23" si="2">J23/2</f>
        <v>8596.84</v>
      </c>
      <c r="M23" s="8">
        <f t="shared" si="1"/>
        <v>-8279.8000000000011</v>
      </c>
    </row>
    <row r="24" spans="2:14">
      <c r="C24" s="1" t="s">
        <v>119</v>
      </c>
      <c r="G24" s="18" t="s">
        <v>94</v>
      </c>
      <c r="J24" s="8">
        <v>23122.34</v>
      </c>
      <c r="K24" s="23">
        <f t="shared" ref="K24" si="3">J24/2</f>
        <v>11561.17</v>
      </c>
      <c r="M24" s="8">
        <f t="shared" si="1"/>
        <v>-23122.34</v>
      </c>
    </row>
    <row r="25" spans="2:14">
      <c r="C25" s="1" t="s">
        <v>8</v>
      </c>
      <c r="G25" s="2">
        <v>802840.62</v>
      </c>
      <c r="J25" s="8">
        <v>564137.86</v>
      </c>
      <c r="K25" s="23">
        <f t="shared" ref="K25" si="4">J25/2</f>
        <v>282068.93</v>
      </c>
      <c r="M25" s="8">
        <f t="shared" si="1"/>
        <v>238702.76</v>
      </c>
      <c r="N25" s="25"/>
    </row>
    <row r="26" spans="2:14">
      <c r="C26" s="1" t="s">
        <v>78</v>
      </c>
      <c r="G26" s="5">
        <v>-76563.64</v>
      </c>
      <c r="J26" s="9">
        <v>-44079.74</v>
      </c>
      <c r="K26" s="23">
        <f t="shared" ref="K26" si="5">J26/2</f>
        <v>-22039.87</v>
      </c>
      <c r="M26" s="9">
        <f t="shared" si="1"/>
        <v>-32483.9</v>
      </c>
    </row>
    <row r="27" spans="2:14">
      <c r="B27" s="1" t="s">
        <v>79</v>
      </c>
      <c r="G27" s="12">
        <f>SUM(G22:G26)</f>
        <v>779270.6</v>
      </c>
      <c r="J27" s="12">
        <f>SUM(J22:J26)</f>
        <v>637368.93999999994</v>
      </c>
      <c r="K27" s="23">
        <f t="shared" ref="K27" si="6">J27/2</f>
        <v>318684.46999999997</v>
      </c>
      <c r="M27" s="9">
        <f t="shared" si="1"/>
        <v>141901.66000000003</v>
      </c>
    </row>
    <row r="28" spans="2:14">
      <c r="B28" s="1" t="s">
        <v>9</v>
      </c>
      <c r="G28" s="8">
        <f>G19-G27</f>
        <v>453213.28000000014</v>
      </c>
      <c r="J28" s="8">
        <f>J19-J27</f>
        <v>380079.88000000012</v>
      </c>
      <c r="K28" s="23">
        <f t="shared" ref="K28" si="7">J28/2</f>
        <v>190039.94000000006</v>
      </c>
      <c r="M28" s="8">
        <f t="shared" si="1"/>
        <v>73133.400000000023</v>
      </c>
    </row>
    <row r="30" spans="2:14">
      <c r="B30" s="1" t="s">
        <v>10</v>
      </c>
    </row>
    <row r="31" spans="2:14">
      <c r="C31" s="1" t="s">
        <v>11</v>
      </c>
      <c r="G31" s="2">
        <v>6840</v>
      </c>
      <c r="J31" s="8">
        <v>5960</v>
      </c>
      <c r="M31" s="8">
        <f t="shared" ref="M31:M38" si="8">G31-J31</f>
        <v>880</v>
      </c>
    </row>
    <row r="32" spans="2:14">
      <c r="C32" s="1" t="s">
        <v>12</v>
      </c>
      <c r="G32" s="2">
        <v>5651.24</v>
      </c>
      <c r="J32" s="8">
        <v>5031.46</v>
      </c>
      <c r="M32" s="8">
        <f t="shared" si="8"/>
        <v>619.77999999999975</v>
      </c>
    </row>
    <row r="33" spans="3:13">
      <c r="C33" s="1" t="s">
        <v>13</v>
      </c>
      <c r="G33" s="2">
        <v>298.44</v>
      </c>
      <c r="J33" s="8">
        <v>300</v>
      </c>
      <c r="M33" s="8">
        <f t="shared" si="8"/>
        <v>-1.5600000000000023</v>
      </c>
    </row>
    <row r="34" spans="3:13">
      <c r="C34" s="1" t="s">
        <v>14</v>
      </c>
      <c r="G34" s="2">
        <v>60</v>
      </c>
      <c r="J34" s="8">
        <v>60</v>
      </c>
      <c r="M34" s="11">
        <f t="shared" si="8"/>
        <v>0</v>
      </c>
    </row>
    <row r="35" spans="3:13">
      <c r="C35" s="1" t="s">
        <v>15</v>
      </c>
      <c r="G35" s="2">
        <v>680</v>
      </c>
      <c r="J35" s="8">
        <v>1900</v>
      </c>
      <c r="M35" s="8">
        <f t="shared" si="8"/>
        <v>-1220</v>
      </c>
    </row>
    <row r="36" spans="3:13">
      <c r="C36" s="1" t="s">
        <v>16</v>
      </c>
      <c r="G36" s="2">
        <v>41400.42</v>
      </c>
      <c r="J36" s="8">
        <v>30035.56</v>
      </c>
      <c r="M36" s="8">
        <f t="shared" si="8"/>
        <v>11364.859999999997</v>
      </c>
    </row>
    <row r="37" spans="3:13">
      <c r="C37" s="1" t="s">
        <v>17</v>
      </c>
      <c r="G37" s="2">
        <v>168.08</v>
      </c>
      <c r="J37" s="8">
        <v>1887.6</v>
      </c>
      <c r="M37" s="8">
        <f t="shared" si="8"/>
        <v>-1719.52</v>
      </c>
    </row>
    <row r="38" spans="3:13">
      <c r="C38" s="1" t="s">
        <v>120</v>
      </c>
      <c r="G38" s="18" t="s">
        <v>94</v>
      </c>
      <c r="J38" s="8">
        <v>47.16</v>
      </c>
      <c r="M38" s="8">
        <f t="shared" si="8"/>
        <v>-47.16</v>
      </c>
    </row>
    <row r="39" spans="3:13">
      <c r="C39" s="1" t="s">
        <v>18</v>
      </c>
      <c r="G39" s="2"/>
      <c r="M39" s="8"/>
    </row>
    <row r="40" spans="3:13">
      <c r="D40" s="1" t="s">
        <v>121</v>
      </c>
      <c r="F40" s="18" t="s">
        <v>94</v>
      </c>
      <c r="I40" s="8">
        <v>580.36</v>
      </c>
      <c r="L40" s="8">
        <f>F40-I40</f>
        <v>-580.36</v>
      </c>
    </row>
    <row r="41" spans="3:13">
      <c r="D41" s="1" t="s">
        <v>84</v>
      </c>
      <c r="F41" s="2">
        <v>5840.78</v>
      </c>
      <c r="I41" s="8">
        <v>8207.4599999999991</v>
      </c>
      <c r="L41" s="8">
        <f>F41-I41</f>
        <v>-2366.6799999999994</v>
      </c>
    </row>
    <row r="42" spans="3:13">
      <c r="D42" s="1" t="s">
        <v>85</v>
      </c>
      <c r="F42" s="2">
        <v>110</v>
      </c>
      <c r="I42" s="9">
        <v>2995.38</v>
      </c>
      <c r="L42" s="9">
        <f>F42-I42</f>
        <v>-2885.38</v>
      </c>
    </row>
    <row r="43" spans="3:13">
      <c r="C43" s="1" t="s">
        <v>19</v>
      </c>
      <c r="G43" s="8">
        <f>SUM(F40:F42)</f>
        <v>5950.78</v>
      </c>
      <c r="J43" s="8">
        <f>SUM(I40:I42)</f>
        <v>11783.2</v>
      </c>
      <c r="M43" s="8">
        <f t="shared" ref="M43:M51" si="9">G43-J43</f>
        <v>-5832.420000000001</v>
      </c>
    </row>
    <row r="44" spans="3:13">
      <c r="C44" s="1" t="s">
        <v>20</v>
      </c>
      <c r="G44" s="2">
        <v>264.22000000000003</v>
      </c>
      <c r="J44" s="8">
        <v>671.78</v>
      </c>
      <c r="M44" s="8">
        <f t="shared" si="9"/>
        <v>-407.55999999999995</v>
      </c>
    </row>
    <row r="45" spans="3:13">
      <c r="C45" s="1" t="s">
        <v>31</v>
      </c>
      <c r="G45" s="2">
        <v>3401.78</v>
      </c>
      <c r="J45" s="8">
        <v>4702.0200000000004</v>
      </c>
      <c r="M45" s="8">
        <f t="shared" si="9"/>
        <v>-1300.2400000000002</v>
      </c>
    </row>
    <row r="46" spans="3:13">
      <c r="C46" s="1" t="s">
        <v>32</v>
      </c>
      <c r="G46" s="2">
        <v>72000</v>
      </c>
      <c r="J46" s="2">
        <v>72000</v>
      </c>
      <c r="M46" s="11">
        <f t="shared" si="9"/>
        <v>0</v>
      </c>
    </row>
    <row r="47" spans="3:13">
      <c r="C47" s="1" t="s">
        <v>80</v>
      </c>
      <c r="G47" s="2">
        <v>7384</v>
      </c>
      <c r="J47" s="2">
        <v>7496</v>
      </c>
      <c r="M47" s="8">
        <f t="shared" si="9"/>
        <v>-112</v>
      </c>
    </row>
    <row r="48" spans="3:13">
      <c r="C48" s="1" t="s">
        <v>86</v>
      </c>
      <c r="G48" s="2">
        <v>5201.68</v>
      </c>
      <c r="J48" s="8">
        <v>4101.1000000000004</v>
      </c>
      <c r="M48" s="8">
        <f t="shared" si="9"/>
        <v>1100.58</v>
      </c>
    </row>
    <row r="49" spans="1:13">
      <c r="C49" s="1" t="s">
        <v>82</v>
      </c>
      <c r="G49" s="5">
        <v>1600</v>
      </c>
      <c r="J49" s="9">
        <v>1600</v>
      </c>
      <c r="M49" s="13">
        <f t="shared" si="9"/>
        <v>0</v>
      </c>
    </row>
    <row r="50" spans="1:13">
      <c r="B50" s="1" t="s">
        <v>23</v>
      </c>
      <c r="G50" s="12">
        <f>SUM(G31:G49)</f>
        <v>150900.63999999998</v>
      </c>
      <c r="J50" s="12">
        <f>SUM(J31:J49)</f>
        <v>147575.88000000003</v>
      </c>
      <c r="M50" s="12">
        <f t="shared" si="9"/>
        <v>3324.7599999999511</v>
      </c>
    </row>
    <row r="51" spans="1:13">
      <c r="A51" s="1" t="s">
        <v>24</v>
      </c>
      <c r="G51" s="2">
        <f>G28-G50</f>
        <v>302312.64000000013</v>
      </c>
      <c r="J51" s="2">
        <f>J28-J50</f>
        <v>232504.00000000009</v>
      </c>
      <c r="M51" s="8">
        <f t="shared" si="9"/>
        <v>69808.640000000043</v>
      </c>
    </row>
    <row r="53" spans="1:13">
      <c r="A53" s="1" t="s">
        <v>33</v>
      </c>
    </row>
    <row r="54" spans="1:13">
      <c r="B54" s="1" t="s">
        <v>26</v>
      </c>
    </row>
    <row r="55" spans="1:13">
      <c r="C55" s="1" t="s">
        <v>27</v>
      </c>
      <c r="F55" s="5">
        <v>4.32</v>
      </c>
      <c r="I55" s="9">
        <v>2.86</v>
      </c>
      <c r="L55" s="9">
        <f>F55-I55</f>
        <v>1.4600000000000004</v>
      </c>
    </row>
    <row r="56" spans="1:13">
      <c r="B56" s="1" t="s">
        <v>28</v>
      </c>
      <c r="F56" s="12">
        <f>F55</f>
        <v>4.32</v>
      </c>
      <c r="I56" s="12">
        <f>I55</f>
        <v>2.86</v>
      </c>
      <c r="L56" s="12">
        <f>F56-I56</f>
        <v>1.4600000000000004</v>
      </c>
    </row>
    <row r="57" spans="1:13">
      <c r="A57" s="1" t="s">
        <v>29</v>
      </c>
      <c r="F57" s="12">
        <f>F56</f>
        <v>4.32</v>
      </c>
      <c r="I57" s="12">
        <f>I56</f>
        <v>2.86</v>
      </c>
      <c r="L57" s="12">
        <f>F57-I57</f>
        <v>1.4600000000000004</v>
      </c>
    </row>
    <row r="58" spans="1:13" ht="15.65" thickBot="1">
      <c r="A58" s="1" t="s">
        <v>30</v>
      </c>
      <c r="F58" s="14">
        <f>G51+F57</f>
        <v>302316.96000000014</v>
      </c>
      <c r="I58" s="14">
        <f>J51+I57</f>
        <v>232506.86000000007</v>
      </c>
      <c r="L58" s="14">
        <f>F58-I58</f>
        <v>69810.100000000064</v>
      </c>
    </row>
    <row r="59" spans="1:13" ht="15.65" thickTop="1"/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abSelected="1" workbookViewId="0">
      <selection activeCell="N22" sqref="N22"/>
    </sheetView>
  </sheetViews>
  <sheetFormatPr defaultColWidth="9" defaultRowHeight="13.8" customHeight="1"/>
  <cols>
    <col min="1" max="4" width="3.8984375" style="1" customWidth="1"/>
    <col min="5" max="5" width="32.5" style="1" bestFit="1" customWidth="1"/>
    <col min="6" max="6" width="16" style="8" bestFit="1" customWidth="1"/>
    <col min="7" max="16384" width="9" style="1"/>
  </cols>
  <sheetData>
    <row r="1" spans="1:10" ht="15.05" customHeight="1">
      <c r="A1" s="45" t="s">
        <v>96</v>
      </c>
      <c r="B1" s="45"/>
      <c r="C1" s="45"/>
      <c r="D1" s="45"/>
      <c r="E1" s="45"/>
      <c r="F1" s="45"/>
      <c r="G1" s="45"/>
      <c r="H1" s="45"/>
      <c r="I1" s="4"/>
      <c r="J1" s="4"/>
    </row>
    <row r="2" spans="1:10" ht="25.7">
      <c r="A2" s="44" t="s">
        <v>98</v>
      </c>
      <c r="B2" s="44"/>
      <c r="C2" s="44"/>
      <c r="D2" s="44"/>
      <c r="E2" s="44"/>
      <c r="F2" s="44"/>
      <c r="G2" s="44"/>
      <c r="H2" s="44"/>
      <c r="I2" s="22"/>
      <c r="J2" s="22"/>
    </row>
    <row r="3" spans="1:10" ht="13.8" customHeight="1">
      <c r="A3" s="50" t="s">
        <v>129</v>
      </c>
      <c r="B3" s="50"/>
      <c r="C3" s="50"/>
      <c r="D3" s="50"/>
      <c r="E3" s="50"/>
      <c r="F3" s="50"/>
      <c r="G3" s="50"/>
      <c r="H3" s="50"/>
      <c r="I3" s="51"/>
      <c r="J3" s="51"/>
    </row>
    <row r="4" spans="1:10" ht="13.8" customHeight="1">
      <c r="F4" s="15" t="s">
        <v>131</v>
      </c>
    </row>
    <row r="5" spans="1:10" ht="13.8" customHeight="1">
      <c r="A5" s="1" t="s">
        <v>34</v>
      </c>
    </row>
    <row r="6" spans="1:10" ht="13.8" customHeight="1">
      <c r="B6" s="1" t="s">
        <v>35</v>
      </c>
    </row>
    <row r="7" spans="1:10" ht="13.8" customHeight="1">
      <c r="C7" s="1" t="s">
        <v>88</v>
      </c>
    </row>
    <row r="8" spans="1:10" s="34" customFormat="1" ht="13.8" customHeight="1">
      <c r="D8" s="34" t="s">
        <v>122</v>
      </c>
      <c r="F8" s="35">
        <v>17394.64</v>
      </c>
    </row>
    <row r="9" spans="1:10" s="34" customFormat="1" ht="13.8" customHeight="1">
      <c r="D9" s="34" t="s">
        <v>133</v>
      </c>
      <c r="F9" s="38">
        <v>36419.54</v>
      </c>
    </row>
    <row r="10" spans="1:10" ht="13.8" customHeight="1">
      <c r="C10" s="1" t="s">
        <v>117</v>
      </c>
      <c r="F10" s="8">
        <f>SUM(F8:F9)</f>
        <v>53814.18</v>
      </c>
    </row>
    <row r="12" spans="1:10" ht="13.8" customHeight="1">
      <c r="C12" s="1" t="s">
        <v>37</v>
      </c>
    </row>
    <row r="13" spans="1:10" ht="13.8" customHeight="1">
      <c r="D13" s="1" t="s">
        <v>37</v>
      </c>
      <c r="F13" s="9">
        <v>142880</v>
      </c>
    </row>
    <row r="14" spans="1:10" ht="13.8" customHeight="1">
      <c r="C14" s="1" t="s">
        <v>38</v>
      </c>
      <c r="F14" s="8">
        <f>SUM(F13)</f>
        <v>142880</v>
      </c>
    </row>
    <row r="16" spans="1:10" ht="13.8" customHeight="1">
      <c r="C16" s="1" t="s">
        <v>39</v>
      </c>
    </row>
    <row r="17" spans="1:6" ht="13.8" customHeight="1">
      <c r="D17" s="1" t="s">
        <v>40</v>
      </c>
      <c r="F17" s="26">
        <v>72199.259999999995</v>
      </c>
    </row>
    <row r="18" spans="1:6" ht="13.8" customHeight="1">
      <c r="D18" s="1" t="s">
        <v>41</v>
      </c>
      <c r="F18" s="9">
        <v>5839.6</v>
      </c>
    </row>
    <row r="19" spans="1:6" ht="13.8" customHeight="1">
      <c r="C19" s="1" t="s">
        <v>42</v>
      </c>
      <c r="F19" s="9">
        <f>SUM(F17:F18)</f>
        <v>78038.86</v>
      </c>
    </row>
    <row r="20" spans="1:6" ht="13.8" customHeight="1">
      <c r="B20" s="1" t="s">
        <v>43</v>
      </c>
      <c r="F20" s="8">
        <f>F10+F14+F19</f>
        <v>274733.03999999998</v>
      </c>
    </row>
    <row r="22" spans="1:6" ht="13.8" customHeight="1">
      <c r="B22" s="1" t="s">
        <v>44</v>
      </c>
    </row>
    <row r="23" spans="1:6" s="34" customFormat="1" ht="13.8" customHeight="1">
      <c r="C23" s="34" t="s">
        <v>45</v>
      </c>
      <c r="F23" s="35">
        <v>-4198</v>
      </c>
    </row>
    <row r="24" spans="1:6" ht="13.8" customHeight="1">
      <c r="C24" s="1" t="s">
        <v>46</v>
      </c>
      <c r="F24" s="9">
        <v>5277.24</v>
      </c>
    </row>
    <row r="25" spans="1:6" ht="13.8" customHeight="1">
      <c r="B25" s="1" t="s">
        <v>47</v>
      </c>
      <c r="F25" s="9">
        <f>SUM(F23:F24)</f>
        <v>1079.2399999999998</v>
      </c>
    </row>
    <row r="26" spans="1:6" ht="13.8" customHeight="1" thickBot="1">
      <c r="A26" s="1" t="s">
        <v>48</v>
      </c>
      <c r="F26" s="14">
        <f>F20+F25</f>
        <v>275812.27999999997</v>
      </c>
    </row>
    <row r="27" spans="1:6" ht="13.8" customHeight="1" thickTop="1"/>
    <row r="28" spans="1:6" ht="13.8" customHeight="1">
      <c r="A28" s="1" t="s">
        <v>89</v>
      </c>
    </row>
    <row r="29" spans="1:6" ht="13.8" customHeight="1">
      <c r="B29" s="1" t="s">
        <v>49</v>
      </c>
    </row>
    <row r="30" spans="1:6" ht="13.8" customHeight="1">
      <c r="C30" s="1" t="s">
        <v>50</v>
      </c>
    </row>
    <row r="31" spans="1:6" ht="13.8" customHeight="1">
      <c r="D31" s="1" t="s">
        <v>51</v>
      </c>
    </row>
    <row r="32" spans="1:6" s="34" customFormat="1" ht="13.8" customHeight="1">
      <c r="E32" s="34" t="s">
        <v>123</v>
      </c>
      <c r="F32" s="38">
        <v>224.76</v>
      </c>
    </row>
    <row r="33" spans="2:6" ht="13.8" customHeight="1">
      <c r="D33" s="1" t="s">
        <v>52</v>
      </c>
      <c r="F33" s="8">
        <f>SUM(F32:F32)</f>
        <v>224.76</v>
      </c>
    </row>
    <row r="35" spans="2:6" ht="13.8" customHeight="1">
      <c r="D35" s="1" t="s">
        <v>53</v>
      </c>
    </row>
    <row r="36" spans="2:6" s="34" customFormat="1" ht="13.8" customHeight="1">
      <c r="E36" s="34" t="s">
        <v>134</v>
      </c>
      <c r="F36" s="35">
        <v>8718</v>
      </c>
    </row>
    <row r="37" spans="2:6" s="34" customFormat="1" ht="13.8" customHeight="1">
      <c r="E37" s="34" t="s">
        <v>90</v>
      </c>
      <c r="F37" s="35">
        <v>918</v>
      </c>
    </row>
    <row r="38" spans="2:6" s="34" customFormat="1" ht="13.8" customHeight="1">
      <c r="E38" s="34" t="s">
        <v>55</v>
      </c>
      <c r="F38" s="35">
        <v>1861.12</v>
      </c>
    </row>
    <row r="39" spans="2:6" s="34" customFormat="1" ht="13.8" customHeight="1">
      <c r="E39" s="34" t="s">
        <v>56</v>
      </c>
      <c r="F39" s="35">
        <v>712.4</v>
      </c>
    </row>
    <row r="40" spans="2:6" s="34" customFormat="1" ht="13.8" customHeight="1">
      <c r="E40" s="34" t="s">
        <v>92</v>
      </c>
      <c r="F40" s="41">
        <v>51.6</v>
      </c>
    </row>
    <row r="41" spans="2:6" ht="13.8" customHeight="1">
      <c r="D41" s="1" t="s">
        <v>57</v>
      </c>
      <c r="F41" s="9">
        <f>SUM(F36:F40)</f>
        <v>12261.119999999999</v>
      </c>
    </row>
    <row r="42" spans="2:6" ht="13.8" customHeight="1">
      <c r="C42" s="1" t="s">
        <v>58</v>
      </c>
      <c r="F42" s="9">
        <f>F33+F41</f>
        <v>12485.88</v>
      </c>
    </row>
    <row r="43" spans="2:6" ht="13.8" customHeight="1">
      <c r="B43" s="1" t="s">
        <v>132</v>
      </c>
      <c r="F43" s="8">
        <f>F42</f>
        <v>12485.88</v>
      </c>
    </row>
    <row r="45" spans="2:6" ht="13.8" customHeight="1">
      <c r="B45" s="1" t="s">
        <v>67</v>
      </c>
    </row>
    <row r="46" spans="2:6" ht="13.8" customHeight="1">
      <c r="C46" s="1" t="s">
        <v>60</v>
      </c>
      <c r="F46" s="8">
        <v>10200</v>
      </c>
    </row>
    <row r="47" spans="2:6" ht="13.8" customHeight="1">
      <c r="C47" s="1" t="s">
        <v>61</v>
      </c>
      <c r="F47" s="8">
        <v>313260.32</v>
      </c>
    </row>
    <row r="48" spans="2:6" ht="13.8" customHeight="1">
      <c r="C48" s="1" t="s">
        <v>124</v>
      </c>
      <c r="F48" s="8">
        <v>-204200</v>
      </c>
    </row>
    <row r="49" spans="1:6" ht="13.8" customHeight="1">
      <c r="C49" s="1" t="s">
        <v>30</v>
      </c>
      <c r="F49" s="9">
        <v>144066.07999999999</v>
      </c>
    </row>
    <row r="50" spans="1:6" ht="13.8" customHeight="1">
      <c r="B50" s="1" t="s">
        <v>68</v>
      </c>
      <c r="F50" s="9">
        <f>SUM(F46:F49)</f>
        <v>263326.40000000002</v>
      </c>
    </row>
    <row r="51" spans="1:6" ht="16.3" customHeight="1" thickBot="1">
      <c r="A51" s="1" t="s">
        <v>62</v>
      </c>
      <c r="F51" s="14">
        <f>F43+F50</f>
        <v>275812.28000000003</v>
      </c>
    </row>
    <row r="52" spans="1:6" ht="13.8" customHeight="1" thickTop="1"/>
    <row r="53" spans="1:6" ht="13.8" customHeight="1">
      <c r="F53" s="23"/>
    </row>
  </sheetData>
  <mergeCells count="3">
    <mergeCell ref="A3:H3"/>
    <mergeCell ref="A2:H2"/>
    <mergeCell ref="A1:H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1"/>
  <sheetViews>
    <sheetView workbookViewId="0">
      <selection activeCell="N55" sqref="N55"/>
    </sheetView>
  </sheetViews>
  <sheetFormatPr defaultColWidth="9" defaultRowHeight="15.05"/>
  <cols>
    <col min="1" max="3" width="3.09765625" style="1" customWidth="1"/>
    <col min="4" max="4" width="3.69921875" style="1" customWidth="1"/>
    <col min="5" max="5" width="28.59765625" style="1" customWidth="1"/>
    <col min="6" max="6" width="2.09765625" style="1" customWidth="1"/>
    <col min="7" max="7" width="14" style="8" bestFit="1" customWidth="1"/>
    <col min="8" max="8" width="2.09765625" style="1" customWidth="1"/>
    <col min="9" max="9" width="15.59765625" style="8" customWidth="1"/>
    <col min="10" max="10" width="2.09765625" style="1" customWidth="1"/>
    <col min="11" max="11" width="15.59765625" style="8" customWidth="1"/>
    <col min="12" max="12" width="11.8984375" style="1" bestFit="1" customWidth="1"/>
    <col min="13" max="16384" width="9" style="1"/>
  </cols>
  <sheetData>
    <row r="1" spans="1:12">
      <c r="A1" s="45" t="s">
        <v>96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22.55" customHeight="1">
      <c r="A2" s="44" t="s">
        <v>98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>
      <c r="A3" s="45" t="s">
        <v>106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>
      <c r="A5" s="1" t="s">
        <v>34</v>
      </c>
      <c r="G5" s="15" t="s">
        <v>95</v>
      </c>
      <c r="I5" s="15" t="s">
        <v>105</v>
      </c>
      <c r="K5" s="3" t="s">
        <v>93</v>
      </c>
    </row>
    <row r="6" spans="1:12">
      <c r="B6" s="1" t="s">
        <v>35</v>
      </c>
    </row>
    <row r="7" spans="1:12">
      <c r="C7" s="1" t="s">
        <v>88</v>
      </c>
    </row>
    <row r="8" spans="1:12">
      <c r="D8" s="34" t="s">
        <v>122</v>
      </c>
      <c r="E8" s="34"/>
      <c r="F8" s="34"/>
      <c r="G8" s="35">
        <v>5846.92</v>
      </c>
      <c r="H8" s="34"/>
      <c r="I8" s="35">
        <v>19591.36</v>
      </c>
      <c r="K8" s="8">
        <f>G8-I8</f>
        <v>-13744.44</v>
      </c>
      <c r="L8" s="30"/>
    </row>
    <row r="9" spans="1:12">
      <c r="D9" s="34" t="s">
        <v>36</v>
      </c>
      <c r="E9" s="34"/>
      <c r="F9" s="34"/>
      <c r="G9" s="35">
        <v>34049.54</v>
      </c>
      <c r="H9" s="34"/>
      <c r="I9" s="35">
        <v>1139.3800000000001</v>
      </c>
      <c r="K9" s="8">
        <f>G9-I9</f>
        <v>32910.160000000003</v>
      </c>
      <c r="L9" s="30"/>
    </row>
    <row r="10" spans="1:12">
      <c r="D10" s="34" t="s">
        <v>125</v>
      </c>
      <c r="E10" s="34"/>
      <c r="F10" s="34"/>
      <c r="G10" s="18" t="s">
        <v>94</v>
      </c>
      <c r="H10" s="34"/>
      <c r="I10" s="35">
        <v>2571.46</v>
      </c>
      <c r="K10" s="8">
        <f>G10-I10</f>
        <v>-2571.46</v>
      </c>
      <c r="L10" s="30"/>
    </row>
    <row r="11" spans="1:12" s="34" customFormat="1">
      <c r="D11" s="34" t="s">
        <v>126</v>
      </c>
      <c r="G11" s="19" t="s">
        <v>94</v>
      </c>
      <c r="I11" s="38">
        <v>19663.36</v>
      </c>
      <c r="K11" s="38">
        <f>G11-I11</f>
        <v>-19663.36</v>
      </c>
      <c r="L11" s="37"/>
    </row>
    <row r="12" spans="1:12">
      <c r="C12" s="1" t="s">
        <v>117</v>
      </c>
      <c r="G12" s="8">
        <f>SUM(G8:G11)</f>
        <v>39896.46</v>
      </c>
      <c r="I12" s="8">
        <f>SUM(I8:I11)</f>
        <v>42965.56</v>
      </c>
      <c r="K12" s="8">
        <f>G12-I12</f>
        <v>-3069.0999999999985</v>
      </c>
    </row>
    <row r="14" spans="1:12">
      <c r="C14" s="1" t="s">
        <v>37</v>
      </c>
    </row>
    <row r="15" spans="1:12">
      <c r="D15" s="1" t="s">
        <v>37</v>
      </c>
      <c r="G15" s="9">
        <v>145589.16</v>
      </c>
      <c r="I15" s="9">
        <v>167962.66</v>
      </c>
      <c r="K15" s="9">
        <f>G15-I15</f>
        <v>-22373.5</v>
      </c>
      <c r="L15" s="17"/>
    </row>
    <row r="16" spans="1:12">
      <c r="C16" s="1" t="s">
        <v>38</v>
      </c>
      <c r="G16" s="8">
        <f>SUM(G15)</f>
        <v>145589.16</v>
      </c>
      <c r="I16" s="8">
        <f>SUM(I15)</f>
        <v>167962.66</v>
      </c>
      <c r="K16" s="8">
        <f>G16-I16</f>
        <v>-22373.5</v>
      </c>
      <c r="L16" s="17"/>
    </row>
    <row r="18" spans="1:12">
      <c r="C18" s="1" t="s">
        <v>39</v>
      </c>
    </row>
    <row r="19" spans="1:12">
      <c r="D19" s="1" t="s">
        <v>40</v>
      </c>
      <c r="G19" s="26">
        <v>76563.64</v>
      </c>
      <c r="H19" s="42"/>
      <c r="I19" s="16">
        <v>44079.74</v>
      </c>
      <c r="K19" s="8">
        <f>G19-I19</f>
        <v>32483.9</v>
      </c>
      <c r="L19" s="20"/>
    </row>
    <row r="20" spans="1:12">
      <c r="D20" s="1" t="s">
        <v>41</v>
      </c>
      <c r="G20" s="16">
        <v>5839.6</v>
      </c>
      <c r="I20" s="16">
        <v>5839.6</v>
      </c>
      <c r="K20" s="18" t="s">
        <v>94</v>
      </c>
    </row>
    <row r="21" spans="1:12">
      <c r="C21" s="1" t="s">
        <v>42</v>
      </c>
      <c r="G21" s="9">
        <f>SUM(G19:G20)</f>
        <v>82403.240000000005</v>
      </c>
      <c r="I21" s="9">
        <f>SUM(I19:I20)</f>
        <v>49919.34</v>
      </c>
      <c r="K21" s="9">
        <f>G21-I21</f>
        <v>32483.900000000009</v>
      </c>
      <c r="L21" s="20"/>
    </row>
    <row r="22" spans="1:12">
      <c r="B22" s="1" t="s">
        <v>43</v>
      </c>
      <c r="G22" s="8">
        <f>G12+G16+G21</f>
        <v>267888.86</v>
      </c>
      <c r="I22" s="8">
        <f>I12+I16+I21</f>
        <v>260847.56</v>
      </c>
      <c r="K22" s="8">
        <f>G22-I22</f>
        <v>7041.2999999999884</v>
      </c>
    </row>
    <row r="24" spans="1:12">
      <c r="B24" s="1" t="s">
        <v>44</v>
      </c>
    </row>
    <row r="25" spans="1:12" s="34" customFormat="1">
      <c r="C25" s="34" t="s">
        <v>45</v>
      </c>
      <c r="G25" s="35">
        <v>-4198</v>
      </c>
      <c r="I25" s="35">
        <v>-3518</v>
      </c>
      <c r="K25" s="35">
        <f>G25-I25</f>
        <v>-680</v>
      </c>
      <c r="L25" s="37"/>
    </row>
    <row r="26" spans="1:12">
      <c r="C26" s="1" t="s">
        <v>46</v>
      </c>
      <c r="G26" s="9">
        <v>5277.24</v>
      </c>
      <c r="I26" s="9">
        <v>5277.24</v>
      </c>
      <c r="K26" s="18" t="s">
        <v>94</v>
      </c>
    </row>
    <row r="27" spans="1:12">
      <c r="B27" s="1" t="s">
        <v>47</v>
      </c>
      <c r="G27" s="9">
        <f>SUM(G25:G26)</f>
        <v>1079.2399999999998</v>
      </c>
      <c r="I27" s="9">
        <f>SUM(I25:I26)</f>
        <v>1759.2399999999998</v>
      </c>
      <c r="K27" s="9">
        <f>G27-I27</f>
        <v>-680</v>
      </c>
    </row>
    <row r="28" spans="1:12" ht="15.65" thickBot="1">
      <c r="A28" s="1" t="s">
        <v>48</v>
      </c>
      <c r="G28" s="14">
        <f>G22+G27</f>
        <v>268968.09999999998</v>
      </c>
      <c r="I28" s="14">
        <f>I22+I27</f>
        <v>262606.8</v>
      </c>
      <c r="K28" s="14">
        <f>G28-I28</f>
        <v>6361.2999999999884</v>
      </c>
    </row>
    <row r="29" spans="1:12" ht="15.65" thickTop="1"/>
    <row r="30" spans="1:12">
      <c r="A30" s="1" t="s">
        <v>89</v>
      </c>
    </row>
    <row r="31" spans="1:12">
      <c r="B31" s="1" t="s">
        <v>49</v>
      </c>
    </row>
    <row r="32" spans="1:12">
      <c r="C32" s="1" t="s">
        <v>50</v>
      </c>
    </row>
    <row r="33" spans="3:12">
      <c r="D33" s="1" t="s">
        <v>51</v>
      </c>
    </row>
    <row r="34" spans="3:12">
      <c r="E34" s="34" t="s">
        <v>127</v>
      </c>
      <c r="F34" s="34"/>
      <c r="G34" s="40" t="s">
        <v>94</v>
      </c>
      <c r="H34" s="34"/>
      <c r="I34" s="35">
        <v>7946.64</v>
      </c>
      <c r="K34" s="8">
        <f>G34-I34</f>
        <v>-7946.64</v>
      </c>
      <c r="L34" s="30"/>
    </row>
    <row r="35" spans="3:12">
      <c r="E35" s="34" t="s">
        <v>128</v>
      </c>
      <c r="F35" s="34"/>
      <c r="G35" s="40" t="s">
        <v>94</v>
      </c>
      <c r="H35" s="34"/>
      <c r="I35" s="35">
        <v>-45.46</v>
      </c>
      <c r="K35" s="8">
        <f>G35-I35</f>
        <v>45.46</v>
      </c>
      <c r="L35" s="30"/>
    </row>
    <row r="36" spans="3:12">
      <c r="E36" s="34" t="s">
        <v>123</v>
      </c>
      <c r="F36" s="34"/>
      <c r="G36" s="43" t="s">
        <v>94</v>
      </c>
      <c r="H36" s="34"/>
      <c r="I36" s="38">
        <v>275.82</v>
      </c>
      <c r="K36" s="8">
        <f>G36-I36</f>
        <v>-275.82</v>
      </c>
      <c r="L36" s="30"/>
    </row>
    <row r="37" spans="3:12">
      <c r="D37" s="1" t="s">
        <v>52</v>
      </c>
      <c r="G37" s="11">
        <f>SUM(G34:G36)</f>
        <v>0</v>
      </c>
      <c r="I37" s="11">
        <f>SUM(I34:I36)</f>
        <v>8177</v>
      </c>
      <c r="K37" s="8">
        <f>G37-I37</f>
        <v>-8177</v>
      </c>
    </row>
    <row r="39" spans="3:12">
      <c r="D39" s="1" t="s">
        <v>53</v>
      </c>
    </row>
    <row r="40" spans="3:12" s="34" customFormat="1">
      <c r="E40" s="34" t="s">
        <v>54</v>
      </c>
      <c r="G40" s="35">
        <v>10974</v>
      </c>
      <c r="I40" s="35">
        <v>5481</v>
      </c>
      <c r="K40" s="40" t="s">
        <v>94</v>
      </c>
      <c r="L40" s="37"/>
    </row>
    <row r="41" spans="3:12" s="34" customFormat="1">
      <c r="E41" s="34" t="s">
        <v>90</v>
      </c>
      <c r="G41" s="35">
        <v>918</v>
      </c>
      <c r="I41" s="35">
        <v>918</v>
      </c>
      <c r="K41" s="40" t="s">
        <v>94</v>
      </c>
      <c r="L41" s="37"/>
    </row>
    <row r="42" spans="3:12" s="34" customFormat="1">
      <c r="E42" s="34" t="s">
        <v>55</v>
      </c>
      <c r="G42" s="35">
        <v>1861.12</v>
      </c>
      <c r="I42" s="35">
        <v>1861.12</v>
      </c>
      <c r="K42" s="36">
        <f>G42-I42</f>
        <v>0</v>
      </c>
      <c r="L42" s="37"/>
    </row>
    <row r="43" spans="3:12" s="34" customFormat="1">
      <c r="E43" s="34" t="s">
        <v>56</v>
      </c>
      <c r="G43" s="35">
        <v>738</v>
      </c>
      <c r="I43" s="35">
        <v>1966.32</v>
      </c>
      <c r="K43" s="40" t="s">
        <v>94</v>
      </c>
      <c r="L43" s="37"/>
    </row>
    <row r="44" spans="3:12" s="34" customFormat="1">
      <c r="E44" s="34" t="s">
        <v>92</v>
      </c>
      <c r="G44" s="41">
        <v>54</v>
      </c>
      <c r="I44" s="41">
        <v>60</v>
      </c>
      <c r="K44" s="40" t="s">
        <v>94</v>
      </c>
      <c r="L44" s="37"/>
    </row>
    <row r="45" spans="3:12">
      <c r="D45" s="1" t="s">
        <v>57</v>
      </c>
      <c r="G45" s="9">
        <f>SUM(G40:G44)</f>
        <v>14545.119999999999</v>
      </c>
      <c r="I45" s="9">
        <f>SUM(I40:I44)</f>
        <v>10286.439999999999</v>
      </c>
      <c r="K45" s="9">
        <f>G45-I45</f>
        <v>4258.68</v>
      </c>
      <c r="L45" s="20"/>
    </row>
    <row r="46" spans="3:12">
      <c r="C46" s="1" t="s">
        <v>58</v>
      </c>
      <c r="G46" s="8">
        <f>G37+G45</f>
        <v>14545.119999999999</v>
      </c>
      <c r="I46" s="8">
        <f>I37+I45</f>
        <v>18463.439999999999</v>
      </c>
      <c r="K46" s="8">
        <f>G46-I46</f>
        <v>-3918.3199999999997</v>
      </c>
      <c r="L46" s="20"/>
    </row>
    <row r="48" spans="3:12">
      <c r="C48" s="1" t="s">
        <v>63</v>
      </c>
    </row>
    <row r="49" spans="1:12">
      <c r="D49" s="1" t="s">
        <v>64</v>
      </c>
      <c r="G49" s="13">
        <v>-62037.34</v>
      </c>
      <c r="I49" s="43" t="s">
        <v>94</v>
      </c>
      <c r="K49" s="9">
        <f>G49-I49</f>
        <v>-62037.34</v>
      </c>
    </row>
    <row r="50" spans="1:12">
      <c r="C50" s="1" t="s">
        <v>65</v>
      </c>
      <c r="G50" s="13">
        <f>SUM(G49)</f>
        <v>-62037.34</v>
      </c>
      <c r="I50" s="43" t="s">
        <v>94</v>
      </c>
      <c r="K50" s="9">
        <f>G50-I50</f>
        <v>-62037.34</v>
      </c>
    </row>
    <row r="51" spans="1:12">
      <c r="B51" s="1" t="s">
        <v>66</v>
      </c>
      <c r="G51" s="8">
        <f>G46+G50</f>
        <v>-47492.22</v>
      </c>
      <c r="I51" s="8">
        <f>I46+I50</f>
        <v>18463.439999999999</v>
      </c>
      <c r="K51" s="8">
        <f>G51-I51</f>
        <v>-65955.66</v>
      </c>
      <c r="L51" s="17"/>
    </row>
    <row r="53" spans="1:12">
      <c r="B53" s="1" t="s">
        <v>67</v>
      </c>
    </row>
    <row r="54" spans="1:12">
      <c r="C54" s="1" t="s">
        <v>60</v>
      </c>
      <c r="G54" s="8">
        <v>10200</v>
      </c>
      <c r="I54" s="8">
        <v>10200</v>
      </c>
      <c r="K54" s="18" t="s">
        <v>94</v>
      </c>
    </row>
    <row r="55" spans="1:12">
      <c r="C55" s="1" t="s">
        <v>61</v>
      </c>
      <c r="G55" s="16">
        <v>233943.36</v>
      </c>
      <c r="I55" s="8">
        <v>1436.5</v>
      </c>
      <c r="K55" s="8">
        <f>G55-I55</f>
        <v>232506.86</v>
      </c>
    </row>
    <row r="56" spans="1:12">
      <c r="C56" s="1" t="s">
        <v>124</v>
      </c>
      <c r="G56" s="16">
        <v>-230000</v>
      </c>
      <c r="I56" s="18" t="s">
        <v>94</v>
      </c>
      <c r="K56" s="8">
        <f>G56-I56</f>
        <v>-230000</v>
      </c>
    </row>
    <row r="57" spans="1:12">
      <c r="C57" s="1" t="s">
        <v>30</v>
      </c>
      <c r="G57" s="9">
        <v>302316.96000000002</v>
      </c>
      <c r="I57" s="9">
        <v>232506.86</v>
      </c>
      <c r="K57" s="9">
        <f>G57-I57</f>
        <v>69810.100000000035</v>
      </c>
    </row>
    <row r="58" spans="1:12">
      <c r="B58" s="1" t="s">
        <v>68</v>
      </c>
      <c r="G58" s="9">
        <f>SUM(G54:G57)</f>
        <v>316460.32</v>
      </c>
      <c r="I58" s="9">
        <f>SUM(I54:I57)</f>
        <v>244143.35999999999</v>
      </c>
      <c r="K58" s="9">
        <f>G58-I58</f>
        <v>72316.960000000021</v>
      </c>
      <c r="L58" s="17"/>
    </row>
    <row r="59" spans="1:12" ht="15.65" thickBot="1">
      <c r="A59" s="1" t="s">
        <v>69</v>
      </c>
      <c r="G59" s="21">
        <f>G51+G58</f>
        <v>268968.09999999998</v>
      </c>
      <c r="I59" s="21">
        <f>I51+I58</f>
        <v>262606.8</v>
      </c>
      <c r="K59" s="21">
        <f>G59-I59</f>
        <v>6361.2999999999884</v>
      </c>
      <c r="L59" s="20"/>
    </row>
    <row r="60" spans="1:12" ht="15.65" thickTop="1"/>
    <row r="61" spans="1:12">
      <c r="H61" s="8"/>
      <c r="J61" s="8"/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5"/>
  <sheetViews>
    <sheetView topLeftCell="B46" workbookViewId="0">
      <selection activeCell="K20" sqref="K20"/>
    </sheetView>
  </sheetViews>
  <sheetFormatPr defaultColWidth="9" defaultRowHeight="15.05"/>
  <cols>
    <col min="1" max="1" width="5.59765625" style="1" customWidth="1"/>
    <col min="2" max="3" width="4.09765625" style="1" customWidth="1"/>
    <col min="4" max="4" width="34.59765625" style="1" bestFit="1" customWidth="1"/>
    <col min="5" max="5" width="13.8984375" style="2" customWidth="1"/>
    <col min="6" max="6" width="13.8984375" style="1" bestFit="1" customWidth="1"/>
    <col min="7" max="8" width="12.09765625" style="1" bestFit="1" customWidth="1"/>
    <col min="9" max="9" width="11" style="1" bestFit="1" customWidth="1"/>
    <col min="10" max="10" width="12.09765625" style="1" bestFit="1" customWidth="1"/>
    <col min="11" max="16384" width="9" style="1"/>
  </cols>
  <sheetData>
    <row r="1" spans="1:11">
      <c r="A1" s="45" t="s">
        <v>96</v>
      </c>
      <c r="B1" s="45"/>
      <c r="C1" s="45"/>
      <c r="D1" s="45"/>
      <c r="E1" s="45"/>
      <c r="F1" s="45"/>
      <c r="G1" s="45"/>
      <c r="H1" s="4"/>
      <c r="I1" s="4"/>
      <c r="J1" s="4"/>
      <c r="K1" s="4"/>
    </row>
    <row r="2" spans="1:11" ht="22.55" customHeight="1">
      <c r="A2" s="44" t="s">
        <v>97</v>
      </c>
      <c r="B2" s="44"/>
      <c r="C2" s="44"/>
      <c r="D2" s="44"/>
      <c r="E2" s="44"/>
      <c r="F2" s="44"/>
      <c r="G2" s="44"/>
      <c r="H2" s="22"/>
      <c r="I2" s="22"/>
      <c r="J2" s="22"/>
      <c r="K2" s="22"/>
    </row>
    <row r="3" spans="1:11">
      <c r="A3" s="45" t="s">
        <v>99</v>
      </c>
      <c r="B3" s="45"/>
      <c r="C3" s="45"/>
      <c r="D3" s="45"/>
      <c r="E3" s="45"/>
      <c r="F3" s="45"/>
      <c r="G3" s="45"/>
      <c r="H3" s="4"/>
      <c r="I3" s="4"/>
      <c r="J3" s="4"/>
      <c r="K3" s="4"/>
    </row>
    <row r="5" spans="1:11">
      <c r="E5" s="3" t="s">
        <v>91</v>
      </c>
    </row>
    <row r="6" spans="1:11">
      <c r="A6" s="1" t="s">
        <v>0</v>
      </c>
    </row>
    <row r="7" spans="1:11">
      <c r="B7" s="1" t="s">
        <v>1</v>
      </c>
    </row>
    <row r="8" spans="1:11">
      <c r="C8" s="4" t="s">
        <v>2</v>
      </c>
    </row>
    <row r="9" spans="1:11">
      <c r="D9" s="1" t="s">
        <v>70</v>
      </c>
      <c r="E9" s="2">
        <v>169131.82</v>
      </c>
      <c r="H9" s="23"/>
    </row>
    <row r="10" spans="1:11">
      <c r="D10" s="1" t="s">
        <v>71</v>
      </c>
      <c r="E10" s="2">
        <v>138459.03</v>
      </c>
      <c r="H10" s="23"/>
    </row>
    <row r="11" spans="1:11">
      <c r="D11" s="1" t="s">
        <v>72</v>
      </c>
      <c r="E11" s="2">
        <v>102154.26</v>
      </c>
      <c r="H11" s="23"/>
    </row>
    <row r="12" spans="1:11">
      <c r="D12" s="1" t="s">
        <v>73</v>
      </c>
      <c r="E12" s="2">
        <v>-1258</v>
      </c>
    </row>
    <row r="13" spans="1:11">
      <c r="D13" s="1" t="s">
        <v>74</v>
      </c>
      <c r="E13" s="2">
        <v>-106.87</v>
      </c>
    </row>
    <row r="14" spans="1:11">
      <c r="D14" s="1" t="s">
        <v>75</v>
      </c>
      <c r="E14" s="2">
        <v>-162.37</v>
      </c>
    </row>
    <row r="15" spans="1:11">
      <c r="D15" s="1" t="s">
        <v>76</v>
      </c>
      <c r="E15" s="5">
        <v>918.36</v>
      </c>
    </row>
    <row r="16" spans="1:11">
      <c r="C16" s="1" t="s">
        <v>3</v>
      </c>
      <c r="F16" s="2">
        <f>SUM(E9:E15)</f>
        <v>409136.23</v>
      </c>
    </row>
    <row r="17" spans="2:8">
      <c r="C17" s="1" t="s">
        <v>77</v>
      </c>
      <c r="F17" s="19" t="s">
        <v>94</v>
      </c>
    </row>
    <row r="18" spans="2:8">
      <c r="B18" s="1" t="s">
        <v>4</v>
      </c>
      <c r="F18" s="2">
        <f>SUM(F16:F17)</f>
        <v>409136.23</v>
      </c>
      <c r="H18" s="23"/>
    </row>
    <row r="20" spans="2:8">
      <c r="B20" s="1" t="s">
        <v>5</v>
      </c>
    </row>
    <row r="21" spans="2:8">
      <c r="C21" s="1" t="s">
        <v>6</v>
      </c>
      <c r="F21" s="2">
        <v>38281.82</v>
      </c>
    </row>
    <row r="22" spans="2:8">
      <c r="C22" s="1" t="s">
        <v>7</v>
      </c>
      <c r="F22" s="2">
        <v>3382.82</v>
      </c>
    </row>
    <row r="23" spans="2:8">
      <c r="C23" s="1" t="s">
        <v>8</v>
      </c>
      <c r="F23" s="2">
        <v>280281.43</v>
      </c>
    </row>
    <row r="24" spans="2:8">
      <c r="C24" s="1" t="s">
        <v>78</v>
      </c>
      <c r="F24" s="5">
        <v>-40464.01</v>
      </c>
    </row>
    <row r="25" spans="2:8">
      <c r="B25" s="1" t="s">
        <v>79</v>
      </c>
      <c r="F25" s="6">
        <f>SUM(F21:F24)</f>
        <v>281482.06</v>
      </c>
    </row>
    <row r="26" spans="2:8">
      <c r="B26" s="1" t="s">
        <v>9</v>
      </c>
      <c r="F26" s="2">
        <f>F18-F25</f>
        <v>127654.16999999998</v>
      </c>
      <c r="H26" s="23"/>
    </row>
    <row r="28" spans="2:8">
      <c r="B28" s="1" t="s">
        <v>10</v>
      </c>
    </row>
    <row r="29" spans="2:8">
      <c r="C29" s="1" t="s">
        <v>11</v>
      </c>
      <c r="F29" s="2">
        <v>2260</v>
      </c>
      <c r="H29" s="23"/>
    </row>
    <row r="30" spans="2:8">
      <c r="C30" s="1" t="s">
        <v>12</v>
      </c>
      <c r="F30" s="2">
        <v>1983.6</v>
      </c>
      <c r="H30" s="23"/>
    </row>
    <row r="31" spans="2:8">
      <c r="C31" s="1" t="s">
        <v>13</v>
      </c>
      <c r="F31" s="2">
        <v>126</v>
      </c>
      <c r="H31" s="23"/>
    </row>
    <row r="32" spans="2:8">
      <c r="C32" s="1" t="s">
        <v>14</v>
      </c>
      <c r="F32" s="2">
        <v>25</v>
      </c>
      <c r="H32" s="23"/>
    </row>
    <row r="33" spans="1:10">
      <c r="C33" s="1" t="s">
        <v>15</v>
      </c>
      <c r="F33" s="18" t="s">
        <v>94</v>
      </c>
      <c r="H33" s="23"/>
    </row>
    <row r="34" spans="1:10">
      <c r="C34" s="1" t="s">
        <v>16</v>
      </c>
      <c r="F34" s="2">
        <v>18291.349999999999</v>
      </c>
      <c r="H34" s="23"/>
    </row>
    <row r="35" spans="1:10">
      <c r="C35" s="1" t="s">
        <v>17</v>
      </c>
      <c r="F35" s="2">
        <v>71.290000000000006</v>
      </c>
      <c r="H35" s="23"/>
    </row>
    <row r="36" spans="1:10">
      <c r="C36" s="1" t="s">
        <v>18</v>
      </c>
      <c r="H36" s="23"/>
    </row>
    <row r="37" spans="1:10">
      <c r="D37" s="1" t="s">
        <v>84</v>
      </c>
      <c r="E37" s="2">
        <v>2103.19</v>
      </c>
      <c r="H37" s="23"/>
    </row>
    <row r="38" spans="1:10">
      <c r="D38" s="1" t="s">
        <v>85</v>
      </c>
      <c r="E38" s="19" t="s">
        <v>94</v>
      </c>
      <c r="H38" s="23"/>
    </row>
    <row r="39" spans="1:10">
      <c r="C39" s="1" t="s">
        <v>19</v>
      </c>
      <c r="F39" s="2">
        <f>SUM(E37:E38)</f>
        <v>2103.19</v>
      </c>
      <c r="H39" s="23"/>
    </row>
    <row r="40" spans="1:10">
      <c r="C40" s="1" t="s">
        <v>20</v>
      </c>
      <c r="F40" s="2">
        <v>116.82</v>
      </c>
      <c r="H40" s="23"/>
    </row>
    <row r="41" spans="1:10">
      <c r="C41" s="1" t="s">
        <v>21</v>
      </c>
      <c r="F41" s="2">
        <v>1275.67</v>
      </c>
      <c r="H41" s="23"/>
    </row>
    <row r="42" spans="1:10">
      <c r="C42" s="1" t="s">
        <v>22</v>
      </c>
      <c r="F42" s="2">
        <v>24000</v>
      </c>
      <c r="H42" s="23"/>
      <c r="I42" s="2"/>
      <c r="J42" s="23"/>
    </row>
    <row r="43" spans="1:10">
      <c r="C43" s="1" t="s">
        <v>80</v>
      </c>
      <c r="F43" s="2">
        <v>2208.16</v>
      </c>
      <c r="H43" s="23"/>
    </row>
    <row r="44" spans="1:10">
      <c r="C44" s="1" t="s">
        <v>81</v>
      </c>
      <c r="F44" s="2">
        <v>2361.5700000000002</v>
      </c>
      <c r="H44" s="24"/>
    </row>
    <row r="45" spans="1:10">
      <c r="C45" s="1" t="s">
        <v>82</v>
      </c>
      <c r="F45" s="5">
        <v>800</v>
      </c>
      <c r="H45" s="23"/>
    </row>
    <row r="46" spans="1:10">
      <c r="B46" s="1" t="s">
        <v>23</v>
      </c>
      <c r="F46" s="6">
        <f>SUM(F29:F45)</f>
        <v>55622.65</v>
      </c>
    </row>
    <row r="47" spans="1:10">
      <c r="A47" s="1" t="s">
        <v>24</v>
      </c>
      <c r="F47" s="2">
        <f>F26-F46</f>
        <v>72031.51999999999</v>
      </c>
      <c r="H47" s="23"/>
    </row>
    <row r="49" spans="1:7">
      <c r="A49" s="1" t="s">
        <v>25</v>
      </c>
    </row>
    <row r="50" spans="1:7">
      <c r="B50" s="1" t="s">
        <v>26</v>
      </c>
    </row>
    <row r="51" spans="1:7">
      <c r="C51" s="1" t="s">
        <v>27</v>
      </c>
      <c r="F51" s="5">
        <v>1.52</v>
      </c>
    </row>
    <row r="52" spans="1:7">
      <c r="B52" s="1" t="s">
        <v>28</v>
      </c>
      <c r="F52" s="6">
        <f>F51</f>
        <v>1.52</v>
      </c>
    </row>
    <row r="53" spans="1:7">
      <c r="A53" s="1" t="s">
        <v>29</v>
      </c>
      <c r="F53" s="6">
        <f>F52</f>
        <v>1.52</v>
      </c>
    </row>
    <row r="54" spans="1:7" ht="15.65" thickBot="1">
      <c r="A54" s="1" t="s">
        <v>30</v>
      </c>
      <c r="F54" s="7">
        <f>F47+F53</f>
        <v>72033.039999999994</v>
      </c>
      <c r="G54" s="23"/>
    </row>
    <row r="55" spans="1:7" ht="15.65" thickTop="1"/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9"/>
  <sheetViews>
    <sheetView workbookViewId="0">
      <selection activeCell="M17" sqref="M17:M18"/>
    </sheetView>
  </sheetViews>
  <sheetFormatPr defaultColWidth="9" defaultRowHeight="15.05"/>
  <cols>
    <col min="1" max="1" width="5.5" style="1" customWidth="1"/>
    <col min="2" max="3" width="4.19921875" style="1" customWidth="1"/>
    <col min="4" max="4" width="32.5" style="1" bestFit="1" customWidth="1"/>
    <col min="5" max="5" width="2.3984375" style="1" customWidth="1"/>
    <col min="6" max="6" width="12.09765625" style="8" customWidth="1"/>
    <col min="7" max="7" width="13.5" style="8" customWidth="1"/>
    <col min="8" max="8" width="2.3984375" style="1" customWidth="1"/>
    <col min="9" max="10" width="12.5" style="8" customWidth="1"/>
    <col min="11" max="11" width="2.3984375" style="1" customWidth="1"/>
    <col min="12" max="12" width="12.3984375" style="8" customWidth="1"/>
    <col min="13" max="13" width="12.19921875" style="1" customWidth="1"/>
    <col min="14" max="16384" width="9" style="1"/>
  </cols>
  <sheetData>
    <row r="1" spans="1:13">
      <c r="A1" s="45" t="s">
        <v>96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2.55" customHeight="1">
      <c r="A2" s="44" t="s">
        <v>97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>
      <c r="A3" s="45" t="s">
        <v>103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5" spans="1:13">
      <c r="F5" s="9" t="s">
        <v>102</v>
      </c>
      <c r="I5" s="9" t="s">
        <v>104</v>
      </c>
      <c r="L5" s="10" t="s">
        <v>83</v>
      </c>
    </row>
    <row r="6" spans="1:13">
      <c r="A6" s="1" t="s">
        <v>0</v>
      </c>
    </row>
    <row r="7" spans="1:13">
      <c r="B7" s="1" t="s">
        <v>1</v>
      </c>
    </row>
    <row r="8" spans="1:13">
      <c r="C8" s="1" t="s">
        <v>2</v>
      </c>
    </row>
    <row r="9" spans="1:13">
      <c r="D9" s="1" t="s">
        <v>70</v>
      </c>
      <c r="F9" s="2">
        <v>197019.51</v>
      </c>
      <c r="I9" s="8">
        <v>178538.26</v>
      </c>
      <c r="L9" s="8">
        <f t="shared" ref="L9:L16" si="0">F9-I9</f>
        <v>18481.25</v>
      </c>
    </row>
    <row r="10" spans="1:13">
      <c r="D10" s="1" t="s">
        <v>118</v>
      </c>
      <c r="F10" s="18" t="s">
        <v>94</v>
      </c>
      <c r="I10" s="8">
        <v>1000</v>
      </c>
      <c r="L10" s="8">
        <f t="shared" si="0"/>
        <v>-1000</v>
      </c>
    </row>
    <row r="11" spans="1:13">
      <c r="D11" s="1" t="s">
        <v>71</v>
      </c>
      <c r="F11" s="2">
        <v>212357.51</v>
      </c>
      <c r="I11" s="8">
        <v>175327.44</v>
      </c>
      <c r="L11" s="8">
        <f t="shared" si="0"/>
        <v>37030.070000000007</v>
      </c>
    </row>
    <row r="12" spans="1:13">
      <c r="D12" s="1" t="s">
        <v>72</v>
      </c>
      <c r="F12" s="2">
        <v>206573.42</v>
      </c>
      <c r="I12" s="8">
        <v>156669.32999999999</v>
      </c>
      <c r="L12" s="8">
        <f t="shared" si="0"/>
        <v>49904.090000000026</v>
      </c>
    </row>
    <row r="13" spans="1:13">
      <c r="D13" s="1" t="s">
        <v>73</v>
      </c>
      <c r="F13" s="2">
        <v>-204.64</v>
      </c>
      <c r="I13" s="8">
        <v>-1972.27</v>
      </c>
      <c r="L13" s="8">
        <f t="shared" si="0"/>
        <v>1767.63</v>
      </c>
    </row>
    <row r="14" spans="1:13">
      <c r="D14" s="1" t="s">
        <v>74</v>
      </c>
      <c r="F14" s="2">
        <v>-520.22</v>
      </c>
      <c r="I14" s="8">
        <v>-176.95</v>
      </c>
      <c r="L14" s="8">
        <f t="shared" si="0"/>
        <v>-343.27000000000004</v>
      </c>
    </row>
    <row r="15" spans="1:13">
      <c r="D15" s="1" t="s">
        <v>75</v>
      </c>
      <c r="F15" s="2">
        <v>-126.1</v>
      </c>
      <c r="I15" s="8">
        <v>-743.1</v>
      </c>
      <c r="L15" s="8">
        <f t="shared" si="0"/>
        <v>617</v>
      </c>
    </row>
    <row r="16" spans="1:13">
      <c r="D16" s="1" t="s">
        <v>76</v>
      </c>
      <c r="F16" s="5">
        <v>1059.5</v>
      </c>
      <c r="I16" s="9">
        <v>10</v>
      </c>
      <c r="L16" s="9">
        <f t="shared" si="0"/>
        <v>1049.5</v>
      </c>
    </row>
    <row r="17" spans="2:15">
      <c r="C17" s="1" t="s">
        <v>3</v>
      </c>
      <c r="G17" s="8">
        <f>SUM(F9:F16)</f>
        <v>616158.9800000001</v>
      </c>
      <c r="J17" s="8">
        <f>SUM(I9:I16)</f>
        <v>508652.71</v>
      </c>
      <c r="M17" s="8">
        <f>G17-J17</f>
        <v>107506.27000000008</v>
      </c>
    </row>
    <row r="18" spans="2:15">
      <c r="C18" s="1" t="s">
        <v>77</v>
      </c>
      <c r="G18" s="5">
        <v>82.96</v>
      </c>
      <c r="J18" s="5">
        <v>71.7</v>
      </c>
      <c r="M18" s="8">
        <f>G18-J18</f>
        <v>11.259999999999991</v>
      </c>
    </row>
    <row r="19" spans="2:15">
      <c r="B19" s="1" t="s">
        <v>4</v>
      </c>
      <c r="G19" s="8">
        <f>SUM(G17:G18)</f>
        <v>616241.94000000006</v>
      </c>
      <c r="J19" s="8">
        <f>SUM(J17:J18)</f>
        <v>508724.41000000003</v>
      </c>
      <c r="M19" s="8">
        <f>G19-J19</f>
        <v>107517.53000000003</v>
      </c>
    </row>
    <row r="21" spans="2:15">
      <c r="B21" s="1" t="s">
        <v>5</v>
      </c>
    </row>
    <row r="22" spans="2:15">
      <c r="C22" s="1" t="s">
        <v>6</v>
      </c>
      <c r="G22" s="2">
        <v>22039.87</v>
      </c>
      <c r="J22" s="2">
        <v>38497.4</v>
      </c>
      <c r="M22" s="8">
        <f t="shared" ref="M22:M28" si="1">G22-J22</f>
        <v>-16457.530000000002</v>
      </c>
    </row>
    <row r="23" spans="2:15">
      <c r="C23" s="1" t="s">
        <v>7</v>
      </c>
      <c r="G23" s="2">
        <v>4456.9399999999996</v>
      </c>
      <c r="J23" s="8">
        <v>8596.84</v>
      </c>
      <c r="M23" s="8">
        <f t="shared" si="1"/>
        <v>-4139.9000000000005</v>
      </c>
    </row>
    <row r="24" spans="2:15">
      <c r="C24" s="1" t="s">
        <v>119</v>
      </c>
      <c r="G24" s="18" t="s">
        <v>94</v>
      </c>
      <c r="J24" s="8">
        <v>11561.17</v>
      </c>
      <c r="M24" s="8">
        <f t="shared" si="1"/>
        <v>-11561.17</v>
      </c>
    </row>
    <row r="25" spans="2:15">
      <c r="C25" s="1" t="s">
        <v>8</v>
      </c>
      <c r="G25" s="2">
        <v>401420.31</v>
      </c>
      <c r="J25" s="8">
        <v>282068.93</v>
      </c>
      <c r="M25" s="8">
        <f t="shared" si="1"/>
        <v>119351.38</v>
      </c>
      <c r="O25" s="25"/>
    </row>
    <row r="26" spans="2:15">
      <c r="C26" s="1" t="s">
        <v>78</v>
      </c>
      <c r="G26" s="5">
        <v>-38281.82</v>
      </c>
      <c r="J26" s="9">
        <v>-22039.87</v>
      </c>
      <c r="M26" s="9">
        <f t="shared" si="1"/>
        <v>-16241.95</v>
      </c>
    </row>
    <row r="27" spans="2:15">
      <c r="B27" s="1" t="s">
        <v>79</v>
      </c>
      <c r="G27" s="12">
        <f>SUM(G22:G26)</f>
        <v>389635.3</v>
      </c>
      <c r="J27" s="12">
        <f>SUM(J22:J26)</f>
        <v>318684.46999999997</v>
      </c>
      <c r="M27" s="9">
        <f t="shared" si="1"/>
        <v>70950.830000000016</v>
      </c>
    </row>
    <row r="28" spans="2:15">
      <c r="B28" s="1" t="s">
        <v>9</v>
      </c>
      <c r="G28" s="8">
        <f>G19-G27</f>
        <v>226606.64000000007</v>
      </c>
      <c r="J28" s="8">
        <f>J19-J27</f>
        <v>190039.94000000006</v>
      </c>
      <c r="M28" s="8">
        <f t="shared" si="1"/>
        <v>36566.700000000012</v>
      </c>
    </row>
    <row r="30" spans="2:15">
      <c r="B30" s="1" t="s">
        <v>10</v>
      </c>
    </row>
    <row r="31" spans="2:15">
      <c r="C31" s="1" t="s">
        <v>11</v>
      </c>
      <c r="G31" s="2">
        <v>3420</v>
      </c>
      <c r="J31" s="8">
        <v>2980</v>
      </c>
      <c r="M31" s="8">
        <f t="shared" ref="M31:M38" si="2">G31-J31</f>
        <v>440</v>
      </c>
    </row>
    <row r="32" spans="2:15">
      <c r="C32" s="1" t="s">
        <v>12</v>
      </c>
      <c r="G32" s="2">
        <v>2825.62</v>
      </c>
      <c r="J32" s="8">
        <v>2515.73</v>
      </c>
      <c r="M32" s="8">
        <f t="shared" si="2"/>
        <v>309.88999999999987</v>
      </c>
    </row>
    <row r="33" spans="3:13">
      <c r="C33" s="1" t="s">
        <v>13</v>
      </c>
      <c r="G33" s="2">
        <v>149.22</v>
      </c>
      <c r="J33" s="8">
        <v>150</v>
      </c>
      <c r="M33" s="8">
        <f t="shared" si="2"/>
        <v>-0.78000000000000114</v>
      </c>
    </row>
    <row r="34" spans="3:13">
      <c r="C34" s="1" t="s">
        <v>14</v>
      </c>
      <c r="G34" s="2">
        <v>30</v>
      </c>
      <c r="J34" s="8">
        <v>30</v>
      </c>
      <c r="M34" s="11">
        <f t="shared" si="2"/>
        <v>0</v>
      </c>
    </row>
    <row r="35" spans="3:13">
      <c r="C35" s="1" t="s">
        <v>15</v>
      </c>
      <c r="G35" s="2">
        <v>340</v>
      </c>
      <c r="J35" s="8">
        <v>950</v>
      </c>
      <c r="M35" s="8">
        <f t="shared" si="2"/>
        <v>-610</v>
      </c>
    </row>
    <row r="36" spans="3:13">
      <c r="C36" s="1" t="s">
        <v>16</v>
      </c>
      <c r="G36" s="2">
        <v>20700.21</v>
      </c>
      <c r="J36" s="8">
        <v>15017.78</v>
      </c>
      <c r="M36" s="8">
        <f t="shared" si="2"/>
        <v>5682.4299999999985</v>
      </c>
    </row>
    <row r="37" spans="3:13">
      <c r="C37" s="1" t="s">
        <v>17</v>
      </c>
      <c r="G37" s="2">
        <v>84.04</v>
      </c>
      <c r="J37" s="8">
        <v>943.8</v>
      </c>
      <c r="M37" s="8">
        <f t="shared" si="2"/>
        <v>-859.76</v>
      </c>
    </row>
    <row r="38" spans="3:13">
      <c r="C38" s="1" t="s">
        <v>120</v>
      </c>
      <c r="G38" s="18" t="s">
        <v>94</v>
      </c>
      <c r="J38" s="8">
        <v>23.58</v>
      </c>
      <c r="M38" s="8">
        <f t="shared" si="2"/>
        <v>-23.58</v>
      </c>
    </row>
    <row r="39" spans="3:13">
      <c r="C39" s="1" t="s">
        <v>18</v>
      </c>
      <c r="G39" s="2"/>
      <c r="M39" s="8"/>
    </row>
    <row r="40" spans="3:13">
      <c r="D40" s="1" t="s">
        <v>121</v>
      </c>
      <c r="F40" s="18" t="s">
        <v>94</v>
      </c>
      <c r="I40" s="8">
        <v>290.18</v>
      </c>
      <c r="L40" s="8">
        <f>F40-I40</f>
        <v>-290.18</v>
      </c>
    </row>
    <row r="41" spans="3:13">
      <c r="D41" s="1" t="s">
        <v>84</v>
      </c>
      <c r="F41" s="2">
        <v>2920.39</v>
      </c>
      <c r="I41" s="8">
        <v>4103.7299999999996</v>
      </c>
      <c r="L41" s="8">
        <f>F41-I41</f>
        <v>-1183.3399999999997</v>
      </c>
    </row>
    <row r="42" spans="3:13">
      <c r="D42" s="1" t="s">
        <v>85</v>
      </c>
      <c r="F42" s="2">
        <v>55</v>
      </c>
      <c r="I42" s="9">
        <v>1497.69</v>
      </c>
      <c r="L42" s="9">
        <f>F42-I42</f>
        <v>-1442.69</v>
      </c>
    </row>
    <row r="43" spans="3:13">
      <c r="C43" s="1" t="s">
        <v>19</v>
      </c>
      <c r="G43" s="8">
        <f>SUM(F40:F42)</f>
        <v>2975.39</v>
      </c>
      <c r="J43" s="8">
        <f>SUM(I40:I42)</f>
        <v>5891.6</v>
      </c>
      <c r="M43" s="8">
        <f t="shared" ref="M43:M51" si="3">G43-J43</f>
        <v>-2916.2100000000005</v>
      </c>
    </row>
    <row r="44" spans="3:13">
      <c r="C44" s="1" t="s">
        <v>20</v>
      </c>
      <c r="G44" s="2">
        <v>132.11000000000001</v>
      </c>
      <c r="J44" s="8">
        <v>335.89</v>
      </c>
      <c r="M44" s="8">
        <f t="shared" si="3"/>
        <v>-203.77999999999997</v>
      </c>
    </row>
    <row r="45" spans="3:13">
      <c r="C45" s="1" t="s">
        <v>31</v>
      </c>
      <c r="G45" s="2">
        <v>1700.89</v>
      </c>
      <c r="J45" s="8">
        <v>2351.0100000000002</v>
      </c>
      <c r="M45" s="8">
        <f t="shared" si="3"/>
        <v>-650.12000000000012</v>
      </c>
    </row>
    <row r="46" spans="3:13">
      <c r="C46" s="1" t="s">
        <v>32</v>
      </c>
      <c r="G46" s="2">
        <v>36000</v>
      </c>
      <c r="J46" s="2">
        <v>36000</v>
      </c>
      <c r="M46" s="11">
        <f t="shared" si="3"/>
        <v>0</v>
      </c>
    </row>
    <row r="47" spans="3:13">
      <c r="C47" s="1" t="s">
        <v>80</v>
      </c>
      <c r="G47" s="2">
        <v>3692</v>
      </c>
      <c r="J47" s="2">
        <v>3748</v>
      </c>
      <c r="M47" s="8">
        <f t="shared" si="3"/>
        <v>-56</v>
      </c>
    </row>
    <row r="48" spans="3:13">
      <c r="C48" s="1" t="s">
        <v>86</v>
      </c>
      <c r="G48" s="2">
        <v>2600.84</v>
      </c>
      <c r="J48" s="8">
        <v>2050.5500000000002</v>
      </c>
      <c r="M48" s="8">
        <f t="shared" si="3"/>
        <v>550.29</v>
      </c>
    </row>
    <row r="49" spans="1:13">
      <c r="C49" s="1" t="s">
        <v>82</v>
      </c>
      <c r="G49" s="5">
        <v>800</v>
      </c>
      <c r="J49" s="9">
        <v>800</v>
      </c>
      <c r="M49" s="13">
        <f t="shared" si="3"/>
        <v>0</v>
      </c>
    </row>
    <row r="50" spans="1:13">
      <c r="B50" s="1" t="s">
        <v>23</v>
      </c>
      <c r="G50" s="12">
        <f>SUM(G31:G49)</f>
        <v>75450.319999999992</v>
      </c>
      <c r="J50" s="12">
        <f>SUM(J31:J49)</f>
        <v>73787.940000000017</v>
      </c>
      <c r="M50" s="12">
        <f t="shared" si="3"/>
        <v>1662.3799999999756</v>
      </c>
    </row>
    <row r="51" spans="1:13">
      <c r="A51" s="1" t="s">
        <v>24</v>
      </c>
      <c r="G51" s="2">
        <f>G28-G50</f>
        <v>151156.32000000007</v>
      </c>
      <c r="J51" s="2">
        <f>J28-J50</f>
        <v>116252.00000000004</v>
      </c>
      <c r="M51" s="8">
        <f t="shared" si="3"/>
        <v>34904.320000000022</v>
      </c>
    </row>
    <row r="53" spans="1:13">
      <c r="A53" s="1" t="s">
        <v>33</v>
      </c>
    </row>
    <row r="54" spans="1:13">
      <c r="B54" s="1" t="s">
        <v>26</v>
      </c>
    </row>
    <row r="55" spans="1:13">
      <c r="C55" s="1" t="s">
        <v>27</v>
      </c>
      <c r="F55" s="5">
        <v>2.16</v>
      </c>
      <c r="I55" s="9">
        <v>1.43</v>
      </c>
      <c r="L55" s="9">
        <f>F55-I55</f>
        <v>0.7300000000000002</v>
      </c>
    </row>
    <row r="56" spans="1:13">
      <c r="B56" s="1" t="s">
        <v>28</v>
      </c>
      <c r="F56" s="12">
        <f>F55</f>
        <v>2.16</v>
      </c>
      <c r="I56" s="12">
        <f>I55</f>
        <v>1.43</v>
      </c>
      <c r="L56" s="12">
        <f>F56-I56</f>
        <v>0.7300000000000002</v>
      </c>
    </row>
    <row r="57" spans="1:13">
      <c r="A57" s="1" t="s">
        <v>29</v>
      </c>
      <c r="F57" s="12">
        <f>F56</f>
        <v>2.16</v>
      </c>
      <c r="I57" s="12">
        <f>I56</f>
        <v>1.43</v>
      </c>
      <c r="L57" s="12">
        <f>F57-I57</f>
        <v>0.7300000000000002</v>
      </c>
    </row>
    <row r="58" spans="1:13" ht="15.65" thickBot="1">
      <c r="A58" s="1" t="s">
        <v>30</v>
      </c>
      <c r="F58" s="14">
        <f>G51+F57</f>
        <v>151158.48000000007</v>
      </c>
      <c r="I58" s="14">
        <f>J51+I57</f>
        <v>116253.43000000004</v>
      </c>
      <c r="L58" s="14">
        <f>F58-I58</f>
        <v>34905.050000000032</v>
      </c>
    </row>
    <row r="59" spans="1:13" ht="15.65" thickTop="1"/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3"/>
  <sheetViews>
    <sheetView topLeftCell="A34" workbookViewId="0">
      <selection activeCell="E40" sqref="E40"/>
    </sheetView>
  </sheetViews>
  <sheetFormatPr defaultColWidth="9" defaultRowHeight="15.05"/>
  <cols>
    <col min="1" max="4" width="3.8984375" style="1" customWidth="1"/>
    <col min="5" max="5" width="32.5" style="1" bestFit="1" customWidth="1"/>
    <col min="6" max="6" width="16" style="8" bestFit="1" customWidth="1"/>
    <col min="7" max="7" width="11.59765625" style="1" bestFit="1" customWidth="1"/>
    <col min="8" max="16384" width="9" style="1"/>
  </cols>
  <sheetData>
    <row r="1" spans="1:11">
      <c r="A1" s="45" t="s">
        <v>96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2.55" customHeight="1">
      <c r="A2" s="44" t="s">
        <v>98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>
      <c r="A3" s="45" t="s">
        <v>100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>
      <c r="F4" s="15" t="s">
        <v>101</v>
      </c>
    </row>
    <row r="5" spans="1:11">
      <c r="A5" s="1" t="s">
        <v>34</v>
      </c>
    </row>
    <row r="6" spans="1:11">
      <c r="B6" s="1" t="s">
        <v>35</v>
      </c>
    </row>
    <row r="7" spans="1:11">
      <c r="C7" s="1" t="s">
        <v>88</v>
      </c>
    </row>
    <row r="8" spans="1:11" s="34" customFormat="1">
      <c r="D8" s="34" t="s">
        <v>122</v>
      </c>
      <c r="F8" s="35">
        <v>8697.32</v>
      </c>
      <c r="G8" s="37"/>
    </row>
    <row r="9" spans="1:11" s="34" customFormat="1">
      <c r="D9" s="34" t="s">
        <v>36</v>
      </c>
      <c r="F9" s="38">
        <v>18209.77</v>
      </c>
      <c r="G9" s="37"/>
    </row>
    <row r="10" spans="1:11">
      <c r="C10" s="1" t="s">
        <v>117</v>
      </c>
      <c r="F10" s="8">
        <f>SUM(F8:F9)</f>
        <v>26907.09</v>
      </c>
    </row>
    <row r="12" spans="1:11">
      <c r="C12" s="1" t="s">
        <v>37</v>
      </c>
    </row>
    <row r="13" spans="1:11">
      <c r="D13" s="1" t="s">
        <v>37</v>
      </c>
      <c r="F13" s="9">
        <v>71440</v>
      </c>
    </row>
    <row r="14" spans="1:11">
      <c r="C14" s="1" t="s">
        <v>38</v>
      </c>
      <c r="F14" s="8">
        <f>SUM(F13)</f>
        <v>71440</v>
      </c>
    </row>
    <row r="16" spans="1:11">
      <c r="C16" s="1" t="s">
        <v>39</v>
      </c>
    </row>
    <row r="17" spans="1:7">
      <c r="D17" s="1" t="s">
        <v>40</v>
      </c>
      <c r="F17" s="26">
        <v>36099.629999999997</v>
      </c>
    </row>
    <row r="18" spans="1:7">
      <c r="D18" s="1" t="s">
        <v>41</v>
      </c>
      <c r="F18" s="9">
        <v>2919.8</v>
      </c>
    </row>
    <row r="19" spans="1:7">
      <c r="C19" s="1" t="s">
        <v>42</v>
      </c>
      <c r="F19" s="9">
        <f>SUM(F17:F18)</f>
        <v>39019.43</v>
      </c>
    </row>
    <row r="20" spans="1:7">
      <c r="B20" s="1" t="s">
        <v>43</v>
      </c>
      <c r="F20" s="8">
        <f>F10+F14+F19</f>
        <v>137366.51999999999</v>
      </c>
    </row>
    <row r="22" spans="1:7">
      <c r="B22" s="1" t="s">
        <v>44</v>
      </c>
    </row>
    <row r="23" spans="1:7" s="34" customFormat="1">
      <c r="C23" s="34" t="s">
        <v>45</v>
      </c>
      <c r="F23" s="35">
        <v>-2099</v>
      </c>
      <c r="G23" s="37"/>
    </row>
    <row r="24" spans="1:7">
      <c r="C24" s="1" t="s">
        <v>46</v>
      </c>
      <c r="F24" s="9">
        <v>2638.62</v>
      </c>
    </row>
    <row r="25" spans="1:7">
      <c r="B25" s="1" t="s">
        <v>47</v>
      </c>
      <c r="F25" s="9">
        <f>SUM(F23:F24)</f>
        <v>539.61999999999989</v>
      </c>
    </row>
    <row r="26" spans="1:7" ht="15.65" thickBot="1">
      <c r="A26" s="1" t="s">
        <v>48</v>
      </c>
      <c r="F26" s="14">
        <f>F20+F25</f>
        <v>137906.13999999998</v>
      </c>
    </row>
    <row r="27" spans="1:7" ht="15.65" thickTop="1"/>
    <row r="28" spans="1:7">
      <c r="A28" s="1" t="s">
        <v>89</v>
      </c>
    </row>
    <row r="29" spans="1:7">
      <c r="B29" s="1" t="s">
        <v>49</v>
      </c>
    </row>
    <row r="30" spans="1:7">
      <c r="C30" s="1" t="s">
        <v>50</v>
      </c>
    </row>
    <row r="31" spans="1:7">
      <c r="D31" s="1" t="s">
        <v>51</v>
      </c>
    </row>
    <row r="32" spans="1:7" s="34" customFormat="1">
      <c r="E32" s="34" t="s">
        <v>123</v>
      </c>
      <c r="F32" s="38">
        <v>112.38</v>
      </c>
      <c r="G32" s="37"/>
    </row>
    <row r="33" spans="2:7">
      <c r="D33" s="1" t="s">
        <v>52</v>
      </c>
      <c r="F33" s="8">
        <f>SUM(F32:F32)</f>
        <v>112.38</v>
      </c>
    </row>
    <row r="35" spans="2:7">
      <c r="D35" s="1" t="s">
        <v>53</v>
      </c>
    </row>
    <row r="36" spans="2:7" s="34" customFormat="1">
      <c r="E36" s="34" t="s">
        <v>54</v>
      </c>
      <c r="F36" s="35">
        <v>4359</v>
      </c>
      <c r="G36" s="37"/>
    </row>
    <row r="37" spans="2:7" s="34" customFormat="1">
      <c r="E37" s="34" t="s">
        <v>90</v>
      </c>
      <c r="F37" s="35">
        <v>459</v>
      </c>
      <c r="G37" s="37"/>
    </row>
    <row r="38" spans="2:7" s="34" customFormat="1">
      <c r="E38" s="34" t="s">
        <v>55</v>
      </c>
      <c r="F38" s="35">
        <v>930.56</v>
      </c>
      <c r="G38" s="37"/>
    </row>
    <row r="39" spans="2:7" s="34" customFormat="1">
      <c r="E39" s="34" t="s">
        <v>56</v>
      </c>
      <c r="F39" s="35">
        <v>356.2</v>
      </c>
      <c r="G39" s="37"/>
    </row>
    <row r="40" spans="2:7" s="34" customFormat="1">
      <c r="E40" s="34" t="s">
        <v>92</v>
      </c>
      <c r="F40" s="41">
        <v>25.8</v>
      </c>
      <c r="G40" s="37"/>
    </row>
    <row r="41" spans="2:7">
      <c r="D41" s="1" t="s">
        <v>57</v>
      </c>
      <c r="F41" s="9">
        <f>SUM(F36:F40)</f>
        <v>6130.5599999999995</v>
      </c>
    </row>
    <row r="42" spans="2:7">
      <c r="C42" s="1" t="s">
        <v>58</v>
      </c>
      <c r="F42" s="9">
        <f>F33+F41</f>
        <v>6242.94</v>
      </c>
    </row>
    <row r="43" spans="2:7">
      <c r="B43" s="1" t="s">
        <v>59</v>
      </c>
      <c r="F43" s="8">
        <f>F42</f>
        <v>6242.94</v>
      </c>
    </row>
    <row r="45" spans="2:7">
      <c r="B45" s="1" t="s">
        <v>67</v>
      </c>
    </row>
    <row r="46" spans="2:7">
      <c r="C46" s="1" t="s">
        <v>60</v>
      </c>
      <c r="F46" s="8">
        <v>5100</v>
      </c>
    </row>
    <row r="47" spans="2:7">
      <c r="C47" s="1" t="s">
        <v>61</v>
      </c>
      <c r="F47" s="8">
        <v>156630.16</v>
      </c>
    </row>
    <row r="48" spans="2:7">
      <c r="C48" s="1" t="s">
        <v>124</v>
      </c>
      <c r="F48" s="8">
        <v>-102100</v>
      </c>
    </row>
    <row r="49" spans="1:7">
      <c r="C49" s="1" t="s">
        <v>30</v>
      </c>
      <c r="F49" s="9">
        <v>72033.039999999994</v>
      </c>
      <c r="G49" s="23"/>
    </row>
    <row r="50" spans="1:7">
      <c r="B50" s="1" t="s">
        <v>87</v>
      </c>
      <c r="F50" s="9">
        <f>SUM(F46:F49)</f>
        <v>131663.20000000001</v>
      </c>
    </row>
    <row r="51" spans="1:7" ht="15.65" thickBot="1">
      <c r="A51" s="1" t="s">
        <v>62</v>
      </c>
      <c r="F51" s="14">
        <f>F43+F50</f>
        <v>137906.14000000001</v>
      </c>
    </row>
    <row r="52" spans="1:7" ht="15.65" thickTop="1"/>
    <row r="53" spans="1:7">
      <c r="F53" s="23">
        <f>F51-F26</f>
        <v>0</v>
      </c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1"/>
  <sheetViews>
    <sheetView workbookViewId="0">
      <selection activeCell="E40" sqref="E40"/>
    </sheetView>
  </sheetViews>
  <sheetFormatPr defaultColWidth="9" defaultRowHeight="15.05"/>
  <cols>
    <col min="1" max="3" width="3.09765625" style="1" customWidth="1"/>
    <col min="4" max="4" width="3.69921875" style="1" customWidth="1"/>
    <col min="5" max="5" width="28.59765625" style="1" customWidth="1"/>
    <col min="6" max="6" width="2.09765625" style="1" customWidth="1"/>
    <col min="7" max="7" width="14" style="8" bestFit="1" customWidth="1"/>
    <col min="8" max="8" width="2.09765625" style="1" customWidth="1"/>
    <col min="9" max="9" width="15.59765625" style="8" customWidth="1"/>
    <col min="10" max="10" width="2.09765625" style="1" customWidth="1"/>
    <col min="11" max="11" width="15.59765625" style="8" customWidth="1"/>
    <col min="12" max="12" width="11.8984375" style="1" bestFit="1" customWidth="1"/>
    <col min="13" max="16384" width="9" style="1"/>
  </cols>
  <sheetData>
    <row r="1" spans="1:12">
      <c r="A1" s="45" t="s">
        <v>96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22.55" customHeight="1">
      <c r="A2" s="44" t="s">
        <v>98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>
      <c r="A3" s="45" t="s">
        <v>106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>
      <c r="A5" s="1" t="s">
        <v>34</v>
      </c>
      <c r="G5" s="15" t="s">
        <v>95</v>
      </c>
      <c r="I5" s="15" t="s">
        <v>105</v>
      </c>
      <c r="K5" s="3" t="s">
        <v>93</v>
      </c>
    </row>
    <row r="6" spans="1:12">
      <c r="B6" s="1" t="s">
        <v>35</v>
      </c>
    </row>
    <row r="7" spans="1:12">
      <c r="C7" s="1" t="s">
        <v>88</v>
      </c>
    </row>
    <row r="8" spans="1:12">
      <c r="D8" s="34" t="s">
        <v>122</v>
      </c>
      <c r="E8" s="34"/>
      <c r="F8" s="34"/>
      <c r="G8" s="35">
        <v>2923.46</v>
      </c>
      <c r="H8" s="34"/>
      <c r="I8" s="35">
        <v>9795.68</v>
      </c>
      <c r="K8" s="8">
        <f>G8-I8</f>
        <v>-6872.22</v>
      </c>
      <c r="L8" s="30"/>
    </row>
    <row r="9" spans="1:12">
      <c r="D9" s="34" t="s">
        <v>36</v>
      </c>
      <c r="E9" s="34"/>
      <c r="F9" s="34"/>
      <c r="G9" s="35">
        <v>17024.77</v>
      </c>
      <c r="H9" s="34"/>
      <c r="I9" s="35">
        <v>569.69000000000005</v>
      </c>
      <c r="K9" s="8">
        <f t="shared" ref="K9:K12" si="0">G9-I9</f>
        <v>16455.080000000002</v>
      </c>
      <c r="L9" s="30"/>
    </row>
    <row r="10" spans="1:12">
      <c r="D10" s="34" t="s">
        <v>125</v>
      </c>
      <c r="E10" s="34"/>
      <c r="F10" s="34"/>
      <c r="G10" s="18" t="s">
        <v>94</v>
      </c>
      <c r="H10" s="34"/>
      <c r="I10" s="35">
        <v>1285.73</v>
      </c>
      <c r="K10" s="8">
        <f t="shared" si="0"/>
        <v>-1285.73</v>
      </c>
      <c r="L10" s="30"/>
    </row>
    <row r="11" spans="1:12" s="34" customFormat="1">
      <c r="D11" s="34" t="s">
        <v>126</v>
      </c>
      <c r="G11" s="19" t="s">
        <v>94</v>
      </c>
      <c r="I11" s="38">
        <v>9831.68</v>
      </c>
      <c r="K11" s="38">
        <f t="shared" si="0"/>
        <v>-9831.68</v>
      </c>
      <c r="L11" s="37"/>
    </row>
    <row r="12" spans="1:12">
      <c r="C12" s="1" t="s">
        <v>117</v>
      </c>
      <c r="G12" s="8">
        <f>SUM(G8:G11)</f>
        <v>19948.23</v>
      </c>
      <c r="I12" s="8">
        <f>SUM(I8:I11)</f>
        <v>21482.78</v>
      </c>
      <c r="K12" s="8">
        <f t="shared" si="0"/>
        <v>-1534.5499999999993</v>
      </c>
    </row>
    <row r="14" spans="1:12">
      <c r="C14" s="1" t="s">
        <v>37</v>
      </c>
    </row>
    <row r="15" spans="1:12">
      <c r="D15" s="1" t="s">
        <v>37</v>
      </c>
      <c r="G15" s="9">
        <v>72794.58</v>
      </c>
      <c r="I15" s="9">
        <v>83981.33</v>
      </c>
      <c r="K15" s="9">
        <f t="shared" ref="K15:K16" si="1">G15-I15</f>
        <v>-11186.75</v>
      </c>
      <c r="L15" s="17"/>
    </row>
    <row r="16" spans="1:12">
      <c r="C16" s="1" t="s">
        <v>38</v>
      </c>
      <c r="G16" s="8">
        <f>SUM(G15)</f>
        <v>72794.58</v>
      </c>
      <c r="I16" s="8">
        <f>SUM(I15)</f>
        <v>83981.33</v>
      </c>
      <c r="K16" s="8">
        <f t="shared" si="1"/>
        <v>-11186.75</v>
      </c>
      <c r="L16" s="17"/>
    </row>
    <row r="18" spans="1:12">
      <c r="C18" s="1" t="s">
        <v>39</v>
      </c>
    </row>
    <row r="19" spans="1:12">
      <c r="D19" s="1" t="s">
        <v>40</v>
      </c>
      <c r="G19" s="26">
        <v>38281.82</v>
      </c>
      <c r="H19" s="42"/>
      <c r="I19" s="16">
        <v>22039.87</v>
      </c>
      <c r="K19" s="8">
        <f t="shared" ref="K19:K22" si="2">G19-I19</f>
        <v>16241.95</v>
      </c>
      <c r="L19" s="20"/>
    </row>
    <row r="20" spans="1:12">
      <c r="D20" s="1" t="s">
        <v>41</v>
      </c>
      <c r="G20" s="16">
        <v>2919.8</v>
      </c>
      <c r="I20" s="16">
        <v>2919.8</v>
      </c>
      <c r="K20" s="18" t="s">
        <v>94</v>
      </c>
    </row>
    <row r="21" spans="1:12">
      <c r="C21" s="1" t="s">
        <v>42</v>
      </c>
      <c r="G21" s="9">
        <f>SUM(G19:G20)</f>
        <v>41201.620000000003</v>
      </c>
      <c r="I21" s="9">
        <f>SUM(I19:I20)</f>
        <v>24959.67</v>
      </c>
      <c r="K21" s="9">
        <f t="shared" si="2"/>
        <v>16241.950000000004</v>
      </c>
      <c r="L21" s="20"/>
    </row>
    <row r="22" spans="1:12">
      <c r="B22" s="1" t="s">
        <v>43</v>
      </c>
      <c r="G22" s="8">
        <f>G12+G16+G21</f>
        <v>133944.43</v>
      </c>
      <c r="I22" s="8">
        <f>I12+I16+I21</f>
        <v>130423.78</v>
      </c>
      <c r="K22" s="8">
        <f t="shared" si="2"/>
        <v>3520.6499999999942</v>
      </c>
    </row>
    <row r="24" spans="1:12">
      <c r="B24" s="1" t="s">
        <v>44</v>
      </c>
    </row>
    <row r="25" spans="1:12" s="34" customFormat="1">
      <c r="C25" s="34" t="s">
        <v>45</v>
      </c>
      <c r="G25" s="35">
        <v>-2099</v>
      </c>
      <c r="I25" s="35">
        <v>-1759</v>
      </c>
      <c r="K25" s="35">
        <f t="shared" ref="K25:K28" si="3">G25-I25</f>
        <v>-340</v>
      </c>
      <c r="L25" s="37"/>
    </row>
    <row r="26" spans="1:12">
      <c r="C26" s="1" t="s">
        <v>46</v>
      </c>
      <c r="G26" s="9">
        <v>2638.62</v>
      </c>
      <c r="I26" s="9">
        <v>2638.62</v>
      </c>
      <c r="K26" s="18" t="s">
        <v>94</v>
      </c>
    </row>
    <row r="27" spans="1:12">
      <c r="B27" s="1" t="s">
        <v>47</v>
      </c>
      <c r="G27" s="9">
        <f>SUM(G25:G26)</f>
        <v>539.61999999999989</v>
      </c>
      <c r="I27" s="9">
        <f>SUM(I25:I26)</f>
        <v>879.61999999999989</v>
      </c>
      <c r="K27" s="9">
        <f t="shared" si="3"/>
        <v>-340</v>
      </c>
    </row>
    <row r="28" spans="1:12" ht="15.65" thickBot="1">
      <c r="A28" s="1" t="s">
        <v>48</v>
      </c>
      <c r="G28" s="14">
        <f>G22+G27</f>
        <v>134484.04999999999</v>
      </c>
      <c r="I28" s="14">
        <f>I22+I27</f>
        <v>131303.4</v>
      </c>
      <c r="K28" s="14">
        <f t="shared" si="3"/>
        <v>3180.6499999999942</v>
      </c>
    </row>
    <row r="29" spans="1:12" ht="15.65" thickTop="1"/>
    <row r="30" spans="1:12">
      <c r="A30" s="1" t="s">
        <v>89</v>
      </c>
    </row>
    <row r="31" spans="1:12">
      <c r="B31" s="1" t="s">
        <v>49</v>
      </c>
    </row>
    <row r="32" spans="1:12">
      <c r="C32" s="1" t="s">
        <v>50</v>
      </c>
    </row>
    <row r="33" spans="3:12">
      <c r="D33" s="1" t="s">
        <v>51</v>
      </c>
    </row>
    <row r="34" spans="3:12">
      <c r="E34" s="34" t="s">
        <v>127</v>
      </c>
      <c r="F34" s="34"/>
      <c r="G34" s="40" t="s">
        <v>94</v>
      </c>
      <c r="H34" s="34"/>
      <c r="I34" s="35">
        <v>3973.32</v>
      </c>
      <c r="K34" s="8">
        <f t="shared" ref="K34:K37" si="4">G34-I34</f>
        <v>-3973.32</v>
      </c>
      <c r="L34" s="30"/>
    </row>
    <row r="35" spans="3:12">
      <c r="E35" s="34" t="s">
        <v>128</v>
      </c>
      <c r="F35" s="34"/>
      <c r="G35" s="40" t="s">
        <v>94</v>
      </c>
      <c r="H35" s="34"/>
      <c r="I35" s="35">
        <v>-22.73</v>
      </c>
      <c r="K35" s="8">
        <f t="shared" si="4"/>
        <v>22.73</v>
      </c>
      <c r="L35" s="30"/>
    </row>
    <row r="36" spans="3:12">
      <c r="E36" s="34" t="s">
        <v>123</v>
      </c>
      <c r="F36" s="34"/>
      <c r="G36" s="43" t="s">
        <v>94</v>
      </c>
      <c r="H36" s="34"/>
      <c r="I36" s="38">
        <v>137.91</v>
      </c>
      <c r="K36" s="8">
        <f t="shared" si="4"/>
        <v>-137.91</v>
      </c>
      <c r="L36" s="30"/>
    </row>
    <row r="37" spans="3:12">
      <c r="D37" s="1" t="s">
        <v>52</v>
      </c>
      <c r="G37" s="11">
        <f>SUM(G34:G36)</f>
        <v>0</v>
      </c>
      <c r="I37" s="11">
        <f>SUM(I34:I36)</f>
        <v>4088.5</v>
      </c>
      <c r="K37" s="8">
        <f t="shared" si="4"/>
        <v>-4088.5</v>
      </c>
    </row>
    <row r="39" spans="3:12">
      <c r="D39" s="1" t="s">
        <v>53</v>
      </c>
    </row>
    <row r="40" spans="3:12" s="34" customFormat="1">
      <c r="E40" s="34" t="s">
        <v>54</v>
      </c>
      <c r="G40" s="35">
        <v>5487</v>
      </c>
      <c r="I40" s="35">
        <v>2740.5</v>
      </c>
      <c r="K40" s="40" t="s">
        <v>94</v>
      </c>
      <c r="L40" s="37"/>
    </row>
    <row r="41" spans="3:12" s="34" customFormat="1">
      <c r="E41" s="34" t="s">
        <v>90</v>
      </c>
      <c r="G41" s="35">
        <v>459</v>
      </c>
      <c r="I41" s="35">
        <v>459</v>
      </c>
      <c r="K41" s="40" t="s">
        <v>94</v>
      </c>
      <c r="L41" s="37"/>
    </row>
    <row r="42" spans="3:12" s="34" customFormat="1">
      <c r="E42" s="34" t="s">
        <v>55</v>
      </c>
      <c r="G42" s="35">
        <v>930.56</v>
      </c>
      <c r="I42" s="35">
        <v>930.56</v>
      </c>
      <c r="K42" s="36">
        <f t="shared" ref="K42:K46" si="5">G42-I42</f>
        <v>0</v>
      </c>
      <c r="L42" s="37"/>
    </row>
    <row r="43" spans="3:12" s="34" customFormat="1">
      <c r="E43" s="34" t="s">
        <v>56</v>
      </c>
      <c r="G43" s="35">
        <v>369</v>
      </c>
      <c r="I43" s="35">
        <v>983.16</v>
      </c>
      <c r="K43" s="40" t="s">
        <v>94</v>
      </c>
      <c r="L43" s="37"/>
    </row>
    <row r="44" spans="3:12" s="34" customFormat="1">
      <c r="E44" s="34" t="s">
        <v>92</v>
      </c>
      <c r="G44" s="41">
        <v>27</v>
      </c>
      <c r="I44" s="41">
        <v>30</v>
      </c>
      <c r="K44" s="40" t="s">
        <v>94</v>
      </c>
      <c r="L44" s="37"/>
    </row>
    <row r="45" spans="3:12">
      <c r="D45" s="1" t="s">
        <v>57</v>
      </c>
      <c r="G45" s="9">
        <f>SUM(G40:G44)</f>
        <v>7272.5599999999995</v>
      </c>
      <c r="I45" s="9">
        <f>SUM(I40:I44)</f>
        <v>5143.2199999999993</v>
      </c>
      <c r="K45" s="9">
        <f t="shared" si="5"/>
        <v>2129.34</v>
      </c>
      <c r="L45" s="20"/>
    </row>
    <row r="46" spans="3:12">
      <c r="C46" s="1" t="s">
        <v>58</v>
      </c>
      <c r="G46" s="8">
        <f>G37+G45</f>
        <v>7272.5599999999995</v>
      </c>
      <c r="I46" s="8">
        <f>I37+I45</f>
        <v>9231.7199999999993</v>
      </c>
      <c r="K46" s="8">
        <f t="shared" si="5"/>
        <v>-1959.1599999999999</v>
      </c>
      <c r="L46" s="20"/>
    </row>
    <row r="48" spans="3:12">
      <c r="C48" s="1" t="s">
        <v>63</v>
      </c>
    </row>
    <row r="49" spans="1:12">
      <c r="D49" s="1" t="s">
        <v>64</v>
      </c>
      <c r="G49" s="13">
        <v>-31018.67</v>
      </c>
      <c r="I49" s="43" t="s">
        <v>94</v>
      </c>
      <c r="K49" s="9">
        <f t="shared" ref="K49:K51" si="6">G49-I49</f>
        <v>-31018.67</v>
      </c>
    </row>
    <row r="50" spans="1:12">
      <c r="C50" s="1" t="s">
        <v>65</v>
      </c>
      <c r="G50" s="13">
        <f>SUM(G49)</f>
        <v>-31018.67</v>
      </c>
      <c r="I50" s="13">
        <f>SUM(I49)</f>
        <v>0</v>
      </c>
      <c r="K50" s="9">
        <f t="shared" si="6"/>
        <v>-31018.67</v>
      </c>
    </row>
    <row r="51" spans="1:12">
      <c r="B51" s="1" t="s">
        <v>66</v>
      </c>
      <c r="G51" s="8">
        <f>G46+G50</f>
        <v>-23746.11</v>
      </c>
      <c r="I51" s="8">
        <f>I46+I50</f>
        <v>9231.7199999999993</v>
      </c>
      <c r="K51" s="8">
        <f t="shared" si="6"/>
        <v>-32977.83</v>
      </c>
      <c r="L51" s="17"/>
    </row>
    <row r="53" spans="1:12">
      <c r="B53" s="1" t="s">
        <v>67</v>
      </c>
    </row>
    <row r="54" spans="1:12">
      <c r="C54" s="1" t="s">
        <v>60</v>
      </c>
      <c r="G54" s="8">
        <v>5100</v>
      </c>
      <c r="I54" s="8">
        <v>5100</v>
      </c>
      <c r="K54" s="18" t="s">
        <v>94</v>
      </c>
    </row>
    <row r="55" spans="1:12">
      <c r="C55" s="1" t="s">
        <v>61</v>
      </c>
      <c r="G55" s="16">
        <v>116971.68</v>
      </c>
      <c r="I55" s="8">
        <v>718.25</v>
      </c>
      <c r="K55" s="8">
        <f t="shared" ref="K55:K59" si="7">G55-I55</f>
        <v>116253.43</v>
      </c>
    </row>
    <row r="56" spans="1:12">
      <c r="C56" s="1" t="s">
        <v>124</v>
      </c>
      <c r="G56" s="16">
        <v>-115000</v>
      </c>
      <c r="I56" s="18" t="s">
        <v>94</v>
      </c>
      <c r="K56" s="8">
        <f t="shared" si="7"/>
        <v>-115000</v>
      </c>
    </row>
    <row r="57" spans="1:12">
      <c r="C57" s="1" t="s">
        <v>30</v>
      </c>
      <c r="G57" s="9">
        <v>151158.48000000001</v>
      </c>
      <c r="I57" s="9">
        <v>116253.43</v>
      </c>
      <c r="K57" s="9">
        <f t="shared" si="7"/>
        <v>34905.050000000017</v>
      </c>
    </row>
    <row r="58" spans="1:12">
      <c r="B58" s="1" t="s">
        <v>68</v>
      </c>
      <c r="G58" s="9">
        <f>SUM(G54:G57)</f>
        <v>158230.16</v>
      </c>
      <c r="I58" s="9">
        <f>SUM(I54:I57)</f>
        <v>122071.67999999999</v>
      </c>
      <c r="K58" s="9">
        <f t="shared" si="7"/>
        <v>36158.48000000001</v>
      </c>
      <c r="L58" s="17"/>
    </row>
    <row r="59" spans="1:12" ht="15.65" thickBot="1">
      <c r="A59" s="1" t="s">
        <v>69</v>
      </c>
      <c r="G59" s="21">
        <f>G51+G58</f>
        <v>134484.04999999999</v>
      </c>
      <c r="I59" s="21">
        <f>I51+I58</f>
        <v>131303.4</v>
      </c>
      <c r="K59" s="21">
        <f t="shared" si="7"/>
        <v>3180.6499999999942</v>
      </c>
      <c r="L59" s="20"/>
    </row>
    <row r="60" spans="1:12" ht="15.65" thickTop="1"/>
    <row r="61" spans="1:12">
      <c r="H61" s="8"/>
      <c r="J61" s="8"/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5"/>
  <sheetViews>
    <sheetView topLeftCell="A40" workbookViewId="0">
      <selection activeCell="D64" sqref="D64"/>
    </sheetView>
  </sheetViews>
  <sheetFormatPr defaultColWidth="9" defaultRowHeight="14.4"/>
  <cols>
    <col min="1" max="1" width="5.59765625" style="47" customWidth="1"/>
    <col min="2" max="3" width="4.09765625" style="47" customWidth="1"/>
    <col min="4" max="4" width="34.59765625" style="47" bestFit="1" customWidth="1"/>
    <col min="5" max="5" width="13.8984375" style="55" customWidth="1"/>
    <col min="6" max="6" width="13.8984375" style="47" bestFit="1" customWidth="1"/>
    <col min="7" max="7" width="9" style="47"/>
    <col min="8" max="8" width="12.09765625" style="47" bestFit="1" customWidth="1"/>
    <col min="9" max="9" width="11" style="47" bestFit="1" customWidth="1"/>
    <col min="10" max="10" width="12.09765625" style="47" bestFit="1" customWidth="1"/>
    <col min="11" max="16384" width="9" style="47"/>
  </cols>
  <sheetData>
    <row r="1" spans="1:11">
      <c r="A1" s="46" t="s">
        <v>96</v>
      </c>
      <c r="B1" s="46"/>
      <c r="C1" s="46"/>
      <c r="D1" s="46"/>
      <c r="E1" s="46"/>
      <c r="F1" s="46"/>
      <c r="G1" s="46"/>
      <c r="H1" s="52"/>
      <c r="I1" s="52"/>
      <c r="J1" s="52"/>
      <c r="K1" s="52"/>
    </row>
    <row r="2" spans="1:11" ht="22.55" customHeight="1">
      <c r="A2" s="48" t="s">
        <v>97</v>
      </c>
      <c r="B2" s="48"/>
      <c r="C2" s="48"/>
      <c r="D2" s="48"/>
      <c r="E2" s="48"/>
      <c r="F2" s="48"/>
      <c r="G2" s="48"/>
      <c r="H2" s="53"/>
      <c r="I2" s="53"/>
      <c r="J2" s="53"/>
      <c r="K2" s="53"/>
    </row>
    <row r="3" spans="1:11">
      <c r="A3" s="46" t="s">
        <v>129</v>
      </c>
      <c r="B3" s="46"/>
      <c r="C3" s="46"/>
      <c r="D3" s="46"/>
      <c r="E3" s="46"/>
      <c r="F3" s="46"/>
      <c r="G3" s="46"/>
      <c r="H3" s="52"/>
      <c r="I3" s="52"/>
      <c r="J3" s="52"/>
      <c r="K3" s="52"/>
    </row>
    <row r="5" spans="1:11">
      <c r="E5" s="54" t="s">
        <v>130</v>
      </c>
    </row>
    <row r="6" spans="1:11">
      <c r="A6" s="47" t="s">
        <v>0</v>
      </c>
    </row>
    <row r="7" spans="1:11">
      <c r="B7" s="47" t="s">
        <v>1</v>
      </c>
    </row>
    <row r="8" spans="1:11">
      <c r="C8" s="52" t="s">
        <v>2</v>
      </c>
    </row>
    <row r="9" spans="1:11">
      <c r="D9" s="47" t="s">
        <v>135</v>
      </c>
      <c r="E9" s="55">
        <v>259133.25</v>
      </c>
      <c r="H9" s="49"/>
    </row>
    <row r="10" spans="1:11">
      <c r="D10" s="47" t="s">
        <v>136</v>
      </c>
      <c r="E10" s="55">
        <v>218764.21</v>
      </c>
      <c r="H10" s="49"/>
    </row>
    <row r="11" spans="1:11">
      <c r="D11" s="47" t="s">
        <v>137</v>
      </c>
      <c r="E11" s="55">
        <v>188212.88</v>
      </c>
      <c r="H11" s="49"/>
    </row>
    <row r="12" spans="1:11">
      <c r="D12" s="47" t="s">
        <v>73</v>
      </c>
      <c r="E12" s="55">
        <v>-3010.23</v>
      </c>
    </row>
    <row r="13" spans="1:11">
      <c r="D13" s="47" t="s">
        <v>74</v>
      </c>
      <c r="E13" s="55">
        <v>-1477.4</v>
      </c>
    </row>
    <row r="14" spans="1:11">
      <c r="D14" s="47">
        <f>+++++++D48</f>
        <v>0</v>
      </c>
      <c r="E14" s="55">
        <v>-1202.4100000000001</v>
      </c>
    </row>
    <row r="15" spans="1:11">
      <c r="D15" s="47" t="s">
        <v>76</v>
      </c>
      <c r="E15" s="56">
        <v>1965</v>
      </c>
    </row>
    <row r="16" spans="1:11">
      <c r="C16" s="47" t="s">
        <v>3</v>
      </c>
      <c r="F16" s="55">
        <f>SUM(E9:E15)</f>
        <v>662385.29999999993</v>
      </c>
    </row>
    <row r="17" spans="2:8">
      <c r="C17" s="47" t="s">
        <v>77</v>
      </c>
      <c r="F17" s="57" t="s">
        <v>94</v>
      </c>
    </row>
    <row r="18" spans="2:8">
      <c r="B18" s="47" t="s">
        <v>4</v>
      </c>
      <c r="F18" s="55">
        <f>SUM(F16:F17)</f>
        <v>662385.29999999993</v>
      </c>
      <c r="H18" s="49"/>
    </row>
    <row r="19" spans="2:8" ht="10.65" customHeight="1"/>
    <row r="20" spans="2:8">
      <c r="B20" s="47" t="s">
        <v>5</v>
      </c>
    </row>
    <row r="21" spans="2:8">
      <c r="C21" s="47" t="s">
        <v>6</v>
      </c>
      <c r="F21" s="55">
        <v>46033.51</v>
      </c>
    </row>
    <row r="22" spans="2:8">
      <c r="C22" s="47" t="s">
        <v>7</v>
      </c>
      <c r="F22" s="55">
        <v>6875.22</v>
      </c>
    </row>
    <row r="23" spans="2:8">
      <c r="C23" s="47" t="s">
        <v>8</v>
      </c>
      <c r="F23" s="55">
        <v>389655.21</v>
      </c>
    </row>
    <row r="24" spans="2:8">
      <c r="C24" s="47" t="s">
        <v>78</v>
      </c>
      <c r="F24" s="56">
        <v>-55770.3</v>
      </c>
    </row>
    <row r="25" spans="2:8">
      <c r="B25" s="47" t="s">
        <v>79</v>
      </c>
      <c r="F25" s="58">
        <f>SUM(F21:F24)</f>
        <v>386793.64</v>
      </c>
    </row>
    <row r="26" spans="2:8">
      <c r="B26" s="47" t="s">
        <v>9</v>
      </c>
      <c r="F26" s="55">
        <f>F18-F25</f>
        <v>275591.65999999992</v>
      </c>
      <c r="H26" s="49"/>
    </row>
    <row r="27" spans="2:8" ht="11.9" customHeight="1"/>
    <row r="28" spans="2:8">
      <c r="B28" s="47" t="s">
        <v>10</v>
      </c>
    </row>
    <row r="29" spans="2:8">
      <c r="C29" s="47" t="s">
        <v>11</v>
      </c>
      <c r="F29" s="55">
        <v>2850</v>
      </c>
      <c r="H29" s="49"/>
    </row>
    <row r="30" spans="2:8">
      <c r="C30" s="47" t="s">
        <v>12</v>
      </c>
      <c r="F30" s="55">
        <v>2734.62</v>
      </c>
      <c r="H30" s="49"/>
    </row>
    <row r="31" spans="2:8">
      <c r="C31" s="47" t="s">
        <v>13</v>
      </c>
      <c r="F31" s="55">
        <v>175</v>
      </c>
      <c r="H31" s="49"/>
    </row>
    <row r="32" spans="2:8">
      <c r="C32" s="47" t="s">
        <v>14</v>
      </c>
      <c r="F32" s="55">
        <v>30</v>
      </c>
      <c r="H32" s="49"/>
    </row>
    <row r="33" spans="1:10">
      <c r="C33" s="47" t="s">
        <v>15</v>
      </c>
      <c r="F33" s="59" t="s">
        <v>94</v>
      </c>
      <c r="H33" s="49"/>
    </row>
    <row r="34" spans="1:10">
      <c r="C34" s="47" t="s">
        <v>16</v>
      </c>
      <c r="F34" s="55">
        <v>24855.73</v>
      </c>
      <c r="H34" s="49"/>
    </row>
    <row r="35" spans="1:10">
      <c r="C35" s="47" t="s">
        <v>17</v>
      </c>
      <c r="F35" s="55">
        <v>98.66</v>
      </c>
      <c r="H35" s="49"/>
    </row>
    <row r="36" spans="1:10">
      <c r="C36" s="47" t="s">
        <v>18</v>
      </c>
      <c r="H36" s="49"/>
    </row>
    <row r="37" spans="1:10">
      <c r="D37" s="47" t="s">
        <v>84</v>
      </c>
      <c r="E37" s="55">
        <v>3373.85</v>
      </c>
      <c r="H37" s="49"/>
    </row>
    <row r="38" spans="1:10">
      <c r="D38" s="47" t="s">
        <v>138</v>
      </c>
      <c r="E38" s="55">
        <v>487.34</v>
      </c>
      <c r="H38" s="49"/>
    </row>
    <row r="39" spans="1:10">
      <c r="C39" s="47" t="s">
        <v>19</v>
      </c>
      <c r="F39" s="55">
        <f>SUM(E37:E38)</f>
        <v>3861.19</v>
      </c>
      <c r="H39" s="49"/>
    </row>
    <row r="40" spans="1:10">
      <c r="C40" s="47" t="s">
        <v>20</v>
      </c>
      <c r="F40" s="55">
        <v>368.99</v>
      </c>
      <c r="H40" s="49"/>
    </row>
    <row r="41" spans="1:10">
      <c r="C41" s="47" t="s">
        <v>139</v>
      </c>
      <c r="F41" s="55">
        <v>1870</v>
      </c>
      <c r="H41" s="49"/>
    </row>
    <row r="42" spans="1:10">
      <c r="C42" s="47" t="s">
        <v>22</v>
      </c>
      <c r="F42" s="55">
        <f>(12596+1500)*11</f>
        <v>155056</v>
      </c>
      <c r="H42" s="49"/>
      <c r="I42" s="55"/>
      <c r="J42" s="49"/>
    </row>
    <row r="43" spans="1:10">
      <c r="C43" s="47" t="s">
        <v>80</v>
      </c>
      <c r="F43" s="55">
        <f>F42*0.09</f>
        <v>13955.039999999999</v>
      </c>
      <c r="H43" s="49"/>
    </row>
    <row r="44" spans="1:10">
      <c r="C44" s="47" t="s">
        <v>81</v>
      </c>
      <c r="F44" s="55">
        <v>10203.73</v>
      </c>
      <c r="H44" s="60"/>
    </row>
    <row r="45" spans="1:10">
      <c r="C45" s="47" t="s">
        <v>82</v>
      </c>
      <c r="F45" s="56">
        <v>800</v>
      </c>
      <c r="H45" s="49"/>
    </row>
    <row r="46" spans="1:10">
      <c r="B46" s="47" t="s">
        <v>23</v>
      </c>
      <c r="F46" s="58">
        <f>SUM(F29:F45)</f>
        <v>216858.96000000002</v>
      </c>
    </row>
    <row r="47" spans="1:10">
      <c r="A47" s="47" t="s">
        <v>24</v>
      </c>
      <c r="F47" s="55">
        <f>F26-F46</f>
        <v>58732.699999999895</v>
      </c>
      <c r="H47" s="49"/>
    </row>
    <row r="48" spans="1:10" ht="11.9" customHeight="1"/>
    <row r="49" spans="1:6">
      <c r="A49" s="47" t="s">
        <v>25</v>
      </c>
    </row>
    <row r="50" spans="1:6">
      <c r="B50" s="47" t="s">
        <v>26</v>
      </c>
    </row>
    <row r="51" spans="1:6">
      <c r="C51" s="47" t="s">
        <v>27</v>
      </c>
      <c r="F51" s="56">
        <v>2.87</v>
      </c>
    </row>
    <row r="52" spans="1:6">
      <c r="B52" s="47" t="s">
        <v>28</v>
      </c>
      <c r="F52" s="58">
        <f>F51</f>
        <v>2.87</v>
      </c>
    </row>
    <row r="53" spans="1:6">
      <c r="A53" s="47" t="s">
        <v>29</v>
      </c>
      <c r="F53" s="58">
        <f>F52</f>
        <v>2.87</v>
      </c>
    </row>
    <row r="54" spans="1:6" ht="15.05" thickBot="1">
      <c r="A54" s="47" t="s">
        <v>30</v>
      </c>
      <c r="F54" s="61">
        <f>F47+F53</f>
        <v>58735.569999999898</v>
      </c>
    </row>
    <row r="55" spans="1:6" ht="15.05" thickTop="1"/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p1x2</vt:lpstr>
      <vt:lpstr>p2x2</vt:lpstr>
      <vt:lpstr>p3x2</vt:lpstr>
      <vt:lpstr>p4x2</vt:lpstr>
      <vt:lpstr>p1x1</vt:lpstr>
      <vt:lpstr>p2x1</vt:lpstr>
      <vt:lpstr>p3x1</vt:lpstr>
      <vt:lpstr>p4x1</vt:lpstr>
      <vt:lpstr>p1-dv</vt:lpstr>
      <vt:lpstr>p2-dv</vt:lpstr>
      <vt:lpstr>p3-dv</vt:lpstr>
      <vt:lpstr>p4-dv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Mei</cp:lastModifiedBy>
  <cp:lastPrinted>2018-01-04T04:28:38Z</cp:lastPrinted>
  <dcterms:created xsi:type="dcterms:W3CDTF">2017-09-25T00:22:35Z</dcterms:created>
  <dcterms:modified xsi:type="dcterms:W3CDTF">2018-01-04T04:28:45Z</dcterms:modified>
</cp:coreProperties>
</file>