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170"/>
  </bookViews>
  <sheets>
    <sheet name="5th" sheetId="1" r:id="rId1"/>
  </sheets>
  <calcPr calcId="145621"/>
</workbook>
</file>

<file path=xl/calcChain.xml><?xml version="1.0" encoding="utf-8"?>
<calcChain xmlns="http://schemas.openxmlformats.org/spreadsheetml/2006/main">
  <c r="K17" i="1" l="1"/>
  <c r="J17" i="1"/>
  <c r="I17" i="1"/>
  <c r="I18" i="1" s="1"/>
  <c r="H17" i="1"/>
  <c r="K16" i="1"/>
  <c r="K18" i="1" s="1"/>
  <c r="J16" i="1"/>
  <c r="J18" i="1" s="1"/>
  <c r="H16" i="1"/>
  <c r="H18" i="1" s="1"/>
  <c r="G16" i="1"/>
  <c r="E16" i="1"/>
  <c r="E18" i="1" s="1"/>
  <c r="D16" i="1"/>
  <c r="D18" i="1" s="1"/>
  <c r="C16" i="1"/>
  <c r="C18" i="1" s="1"/>
  <c r="G14" i="1"/>
  <c r="G18" i="1" s="1"/>
  <c r="K12" i="1"/>
  <c r="J12" i="1"/>
  <c r="I12" i="1"/>
  <c r="H12" i="1"/>
  <c r="G12" i="1"/>
  <c r="E12" i="1"/>
  <c r="D12" i="1"/>
  <c r="C12" i="1"/>
  <c r="K10" i="1"/>
  <c r="J10" i="1"/>
  <c r="I10" i="1"/>
  <c r="H10" i="1"/>
  <c r="E10" i="1"/>
  <c r="D10" i="1"/>
  <c r="C10" i="1"/>
  <c r="K8" i="1"/>
  <c r="J8" i="1"/>
  <c r="I8" i="1"/>
  <c r="H8" i="1"/>
  <c r="G8" i="1"/>
  <c r="E8" i="1"/>
  <c r="D8" i="1"/>
  <c r="C8" i="1"/>
  <c r="K6" i="1"/>
  <c r="K13" i="1" s="1"/>
  <c r="K19" i="1" s="1"/>
  <c r="J6" i="1"/>
  <c r="J13" i="1" s="1"/>
  <c r="J19" i="1" s="1"/>
  <c r="I6" i="1"/>
  <c r="I13" i="1" s="1"/>
  <c r="I19" i="1" s="1"/>
  <c r="H6" i="1"/>
  <c r="H13" i="1" s="1"/>
  <c r="H19" i="1" s="1"/>
  <c r="G6" i="1"/>
  <c r="G13" i="1" s="1"/>
  <c r="G19" i="1" s="1"/>
  <c r="E6" i="1"/>
  <c r="E13" i="1" s="1"/>
  <c r="E19" i="1" s="1"/>
  <c r="D6" i="1"/>
  <c r="D13" i="1" s="1"/>
  <c r="D19" i="1" s="1"/>
  <c r="C6" i="1"/>
  <c r="C13" i="1" s="1"/>
  <c r="C19" i="1" s="1"/>
  <c r="H3" i="1"/>
  <c r="D3" i="1"/>
  <c r="D29" i="1" l="1"/>
  <c r="D27" i="1"/>
  <c r="D26" i="1"/>
  <c r="D25" i="1"/>
  <c r="D24" i="1"/>
  <c r="D23" i="1"/>
  <c r="D22" i="1"/>
  <c r="G29" i="1"/>
  <c r="G27" i="1"/>
  <c r="G26" i="1"/>
  <c r="G25" i="1"/>
  <c r="G24" i="1"/>
  <c r="G23" i="1"/>
  <c r="G22" i="1"/>
  <c r="I29" i="1"/>
  <c r="I27" i="1"/>
  <c r="I26" i="1"/>
  <c r="I25" i="1"/>
  <c r="I24" i="1"/>
  <c r="I23" i="1"/>
  <c r="I22" i="1"/>
  <c r="K29" i="1"/>
  <c r="K27" i="1"/>
  <c r="K26" i="1"/>
  <c r="K25" i="1"/>
  <c r="K24" i="1"/>
  <c r="K23" i="1"/>
  <c r="K22" i="1"/>
  <c r="G21" i="1"/>
  <c r="G20" i="1"/>
  <c r="D21" i="1"/>
  <c r="D20" i="1"/>
  <c r="J21" i="1"/>
  <c r="J20" i="1"/>
  <c r="C29" i="1"/>
  <c r="C27" i="1"/>
  <c r="C26" i="1"/>
  <c r="C25" i="1"/>
  <c r="C24" i="1"/>
  <c r="C23" i="1"/>
  <c r="C22" i="1"/>
  <c r="E29" i="1"/>
  <c r="E27" i="1"/>
  <c r="E26" i="1"/>
  <c r="E25" i="1"/>
  <c r="E24" i="1"/>
  <c r="E23" i="1"/>
  <c r="E22" i="1"/>
  <c r="H29" i="1"/>
  <c r="H27" i="1"/>
  <c r="H26" i="1"/>
  <c r="H25" i="1"/>
  <c r="H24" i="1"/>
  <c r="H23" i="1"/>
  <c r="H22" i="1"/>
  <c r="J29" i="1"/>
  <c r="J27" i="1"/>
  <c r="J26" i="1"/>
  <c r="J25" i="1"/>
  <c r="J24" i="1"/>
  <c r="J23" i="1"/>
  <c r="J22" i="1"/>
  <c r="C21" i="1"/>
  <c r="C20" i="1"/>
  <c r="E21" i="1"/>
  <c r="E20" i="1"/>
  <c r="H21" i="1"/>
  <c r="H20" i="1"/>
  <c r="K21" i="1"/>
  <c r="K20" i="1"/>
  <c r="I21" i="1"/>
  <c r="I20" i="1"/>
</calcChain>
</file>

<file path=xl/comments1.xml><?xml version="1.0" encoding="utf-8"?>
<comments xmlns="http://schemas.openxmlformats.org/spreadsheetml/2006/main">
  <authors>
    <author>david</author>
  </authors>
  <commentList>
    <comment ref="D3" authorId="0">
      <text>
        <r>
          <rPr>
            <b/>
            <sz val="9"/>
            <color indexed="81"/>
            <rFont val="Tahoma"/>
            <charset val="1"/>
          </rPr>
          <t>0.27 acres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max 30 units/acre
0.43 x 30 = 12.89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吳老闆最近承接ㄌrevirside 96 unit apart
總造價１２００萬美金
1200/96=12.5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吳先生一直來電 說老美設計師已經去CT 問好ㄌ 最保守可蓋8unit 有可能可以做到10 units 因為旁邊是河 有些地只能綠化
設計費3.5萬
結構設計 2萬
地質探測 2萬
公共費用 ( 水表電表...下水道 ....) 估計3-5萬
permit fee
說加起來~初期ㄉ費用是12-15萬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吳老闆最近承接ㄌrevirside 96 unit apart
總造價１２００萬美金
1200/96=12.5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吳老闆最近承接ㄌrevirside 96 unit apart
總造價１２００萬美金
1200/96=12.5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吳老闆最近承接ㄌrevirside 96 unit apart
總造價１２００萬美金
1200/96=12.5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20*25*2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double
20 x 22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ref 28465/560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吳老闆最近承接ㄌrevirside 96 unit apart
總造價１２００萬美金
1200/96=12.5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You Will Need to Put Down a Large Down Payment. Typically, 20% is the minimum you need to put down for a construction loan – some lenders require as much as 25% down.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You Will Need to Put Down a Large Down Payment. Typically, 20% is the minimum you need to put down for a construction loan – some lenders require as much as 25% down.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You Will Need to Put Down a Large Down Payment. Typically, 20% is the minimum you need to put down for a construction loan – some lenders require as much as 25% down.</t>
        </r>
      </text>
    </comment>
  </commentList>
</comments>
</file>

<file path=xl/sharedStrings.xml><?xml version="1.0" encoding="utf-8"?>
<sst xmlns="http://schemas.openxmlformats.org/spreadsheetml/2006/main" count="35" uniqueCount="32">
  <si>
    <t>6連排</t>
  </si>
  <si>
    <t>5連排2.5浴</t>
  </si>
  <si>
    <t>2大+1小棟</t>
  </si>
  <si>
    <t>三角地</t>
  </si>
  <si>
    <t>B</t>
  </si>
  <si>
    <t>C</t>
  </si>
  <si>
    <t>D</t>
  </si>
  <si>
    <t>A</t>
  </si>
  <si>
    <t>Leffingwell</t>
  </si>
  <si>
    <t>sq.ft</t>
  </si>
  <si>
    <t>units</t>
  </si>
  <si>
    <t>$-lots</t>
  </si>
  <si>
    <t>$-lot/unit</t>
  </si>
  <si>
    <t>$-design</t>
  </si>
  <si>
    <t>$-design/unit</t>
  </si>
  <si>
    <t>$-land</t>
  </si>
  <si>
    <t>$-land/unit</t>
  </si>
  <si>
    <t>$-permit</t>
  </si>
  <si>
    <t>$-permit/unit</t>
  </si>
  <si>
    <t>$-sub cost/unit</t>
  </si>
  <si>
    <t>house ft</t>
  </si>
  <si>
    <t>$-house/ft</t>
  </si>
  <si>
    <t>park ft</t>
  </si>
  <si>
    <t>$-park/ft</t>
  </si>
  <si>
    <t>$-built/unit</t>
  </si>
  <si>
    <t>$-cost/unit</t>
  </si>
  <si>
    <t>$-built tt</t>
  </si>
  <si>
    <t>$-built/ft</t>
  </si>
  <si>
    <t>$-cost tt</t>
  </si>
  <si>
    <t>$-cost/ft</t>
  </si>
  <si>
    <t>$-rent/mon</t>
  </si>
  <si>
    <t>rent%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</si>
</sst>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"/>
  </numFmts>
  <fonts count="5">
    <font>
      <sz val="10"/>
      <name val="細明體"/>
      <family val="3"/>
    </font>
    <font>
      <sz val="10"/>
      <name val="細明體"/>
      <family val="3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1" applyNumberFormat="1" applyFont="1" applyAlignment="1">
      <alignment horizontal="center"/>
    </xf>
    <xf numFmtId="164" fontId="0" fillId="0" borderId="0" xfId="1" applyFont="1" applyAlignment="1">
      <alignment horizontal="center"/>
    </xf>
    <xf numFmtId="49" fontId="0" fillId="0" borderId="0" xfId="1" applyNumberFormat="1" applyFont="1" applyAlignment="1">
      <alignment horizontal="center"/>
    </xf>
    <xf numFmtId="49" fontId="1" fillId="2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166" fontId="0" fillId="0" borderId="0" xfId="1" applyNumberFormat="1" applyFont="1"/>
    <xf numFmtId="166" fontId="0" fillId="0" borderId="0" xfId="1" applyNumberFormat="1" applyFont="1" applyAlignment="1">
      <alignment horizontal="center"/>
    </xf>
    <xf numFmtId="166" fontId="1" fillId="2" borderId="0" xfId="1" applyNumberFormat="1" applyFont="1" applyFill="1"/>
    <xf numFmtId="166" fontId="1" fillId="2" borderId="0" xfId="1" applyNumberFormat="1" applyFont="1" applyFill="1" applyAlignment="1">
      <alignment horizontal="center"/>
    </xf>
    <xf numFmtId="0" fontId="0" fillId="0" borderId="0" xfId="0" applyAlignment="1"/>
    <xf numFmtId="3" fontId="0" fillId="0" borderId="0" xfId="0" applyNumberFormat="1"/>
    <xf numFmtId="3" fontId="0" fillId="2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/>
    <xf numFmtId="166" fontId="1" fillId="3" borderId="0" xfId="1" applyNumberFormat="1" applyFon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/>
    <xf numFmtId="166" fontId="1" fillId="4" borderId="0" xfId="1" applyNumberFormat="1" applyFont="1" applyFill="1" applyAlignment="1">
      <alignment horizontal="center"/>
    </xf>
    <xf numFmtId="0" fontId="0" fillId="4" borderId="0" xfId="0" applyFill="1"/>
    <xf numFmtId="167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65" fontId="1" fillId="2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0" fontId="1" fillId="2" borderId="0" xfId="2" applyNumberFormat="1" applyFont="1" applyFill="1" applyAlignment="1">
      <alignment horizontal="center"/>
    </xf>
    <xf numFmtId="166" fontId="0" fillId="0" borderId="0" xfId="1" applyNumberFormat="1" applyFont="1" applyAlignment="1">
      <alignment horizontal="center" vertical="center"/>
    </xf>
    <xf numFmtId="166" fontId="1" fillId="2" borderId="0" xfId="1" applyNumberFormat="1" applyFont="1" applyFill="1" applyAlignment="1">
      <alignment horizontal="center" vertical="center"/>
    </xf>
  </cellXfs>
  <cellStyles count="3">
    <cellStyle name="百分比" xfId="2" builtinId="5"/>
    <cellStyle name="千分位" xfId="1" builtinId="3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1" sqref="G1:G65536"/>
    </sheetView>
  </sheetViews>
  <sheetFormatPr defaultRowHeight="14.25"/>
  <cols>
    <col min="1" max="1" width="5" style="1" bestFit="1" customWidth="1"/>
    <col min="2" max="2" width="13.140625" style="1" bestFit="1" customWidth="1"/>
    <col min="3" max="5" width="12" style="1" bestFit="1" customWidth="1"/>
    <col min="6" max="6" width="1.5703125" style="3" customWidth="1"/>
    <col min="7" max="8" width="12" style="1" bestFit="1" customWidth="1"/>
    <col min="9" max="9" width="12" style="4" bestFit="1" customWidth="1"/>
    <col min="10" max="11" width="12" style="5" bestFit="1" customWidth="1"/>
  </cols>
  <sheetData>
    <row r="1" spans="1:11">
      <c r="C1" s="1" t="s">
        <v>0</v>
      </c>
      <c r="D1" s="1" t="s">
        <v>1</v>
      </c>
      <c r="E1" s="2" t="s">
        <v>2</v>
      </c>
      <c r="G1" s="1" t="s">
        <v>3</v>
      </c>
    </row>
    <row r="2" spans="1:11">
      <c r="C2" s="6" t="s">
        <v>4</v>
      </c>
      <c r="D2" s="6" t="s">
        <v>5</v>
      </c>
      <c r="E2" s="6" t="s">
        <v>6</v>
      </c>
      <c r="F2" s="7"/>
      <c r="G2" s="6" t="s">
        <v>7</v>
      </c>
      <c r="H2" s="6" t="s">
        <v>5</v>
      </c>
      <c r="I2" s="6" t="s">
        <v>8</v>
      </c>
      <c r="J2" s="6" t="s">
        <v>8</v>
      </c>
      <c r="K2" s="6" t="s">
        <v>8</v>
      </c>
    </row>
    <row r="3" spans="1:11">
      <c r="A3" s="8"/>
      <c r="B3" s="9" t="s">
        <v>9</v>
      </c>
      <c r="C3" s="10">
        <v>21779.5</v>
      </c>
      <c r="D3" s="11">
        <f>0.27*43559</f>
        <v>11760.93</v>
      </c>
      <c r="E3" s="10">
        <v>5697</v>
      </c>
      <c r="F3" s="12"/>
      <c r="G3" s="10">
        <v>15681.24</v>
      </c>
      <c r="H3" s="11">
        <f>0.27*43559</f>
        <v>11760.93</v>
      </c>
      <c r="I3" s="11">
        <v>18730</v>
      </c>
      <c r="J3" s="11">
        <v>18730</v>
      </c>
      <c r="K3" s="11">
        <v>18730</v>
      </c>
    </row>
    <row r="4" spans="1:11">
      <c r="B4" s="9" t="s">
        <v>10</v>
      </c>
      <c r="C4" s="11">
        <v>6</v>
      </c>
      <c r="D4" s="11">
        <v>5</v>
      </c>
      <c r="E4" s="11">
        <v>5</v>
      </c>
      <c r="F4" s="13"/>
      <c r="G4" s="11">
        <v>6</v>
      </c>
      <c r="H4" s="11">
        <v>5</v>
      </c>
      <c r="I4" s="11">
        <v>12</v>
      </c>
      <c r="J4" s="11">
        <v>10</v>
      </c>
      <c r="K4" s="11">
        <v>8</v>
      </c>
    </row>
    <row r="5" spans="1:11">
      <c r="B5" s="14" t="s">
        <v>11</v>
      </c>
      <c r="C5" s="15">
        <v>695000</v>
      </c>
      <c r="D5" s="11">
        <v>690000</v>
      </c>
      <c r="E5" s="15">
        <v>699000</v>
      </c>
      <c r="F5" s="16"/>
      <c r="G5" s="15">
        <v>649900</v>
      </c>
      <c r="H5" s="11">
        <v>690000</v>
      </c>
      <c r="I5" s="11">
        <v>699000</v>
      </c>
      <c r="J5" s="11">
        <v>699000</v>
      </c>
      <c r="K5" s="11">
        <v>699000</v>
      </c>
    </row>
    <row r="6" spans="1:11" s="20" customFormat="1">
      <c r="A6" s="17"/>
      <c r="B6" s="18" t="s">
        <v>12</v>
      </c>
      <c r="C6" s="19">
        <f>C5/C4</f>
        <v>115833.33333333333</v>
      </c>
      <c r="D6" s="19">
        <f>D5/D4</f>
        <v>138000</v>
      </c>
      <c r="E6" s="19">
        <f>E5/E4</f>
        <v>139800</v>
      </c>
      <c r="F6" s="13"/>
      <c r="G6" s="19">
        <f>G5/G4</f>
        <v>108316.66666666667</v>
      </c>
      <c r="H6" s="19">
        <f>H5/H4</f>
        <v>138000</v>
      </c>
      <c r="I6" s="19">
        <f>I5/I4</f>
        <v>58250</v>
      </c>
      <c r="J6" s="19">
        <f>J5/J4</f>
        <v>69900</v>
      </c>
      <c r="K6" s="19">
        <f>K5/K4</f>
        <v>87375</v>
      </c>
    </row>
    <row r="7" spans="1:11">
      <c r="B7" s="14" t="s">
        <v>13</v>
      </c>
      <c r="C7" s="11"/>
      <c r="D7" s="11"/>
      <c r="E7" s="11"/>
      <c r="F7" s="13"/>
      <c r="G7" s="11"/>
      <c r="H7" s="11"/>
      <c r="I7" s="11">
        <v>150000</v>
      </c>
      <c r="J7" s="11">
        <v>150000</v>
      </c>
      <c r="K7" s="11">
        <v>150000</v>
      </c>
    </row>
    <row r="8" spans="1:11" s="20" customFormat="1">
      <c r="A8" s="17"/>
      <c r="B8" s="18" t="s">
        <v>14</v>
      </c>
      <c r="C8" s="19">
        <f>C7/C4</f>
        <v>0</v>
      </c>
      <c r="D8" s="19">
        <f>D7/D4</f>
        <v>0</v>
      </c>
      <c r="E8" s="19">
        <f>E7/E4</f>
        <v>0</v>
      </c>
      <c r="F8" s="13"/>
      <c r="G8" s="19">
        <f>G7/G4</f>
        <v>0</v>
      </c>
      <c r="H8" s="19">
        <f>H7/H4</f>
        <v>0</v>
      </c>
      <c r="I8" s="19">
        <f>I7/I4</f>
        <v>12500</v>
      </c>
      <c r="J8" s="19">
        <f>J7/J4</f>
        <v>15000</v>
      </c>
      <c r="K8" s="19">
        <f>K7/K4</f>
        <v>18750</v>
      </c>
    </row>
    <row r="9" spans="1:11">
      <c r="B9" s="14" t="s">
        <v>15</v>
      </c>
      <c r="C9" s="11"/>
      <c r="D9" s="11"/>
      <c r="E9" s="11"/>
      <c r="F9" s="13"/>
      <c r="G9" s="11"/>
      <c r="H9" s="11">
        <v>100000</v>
      </c>
      <c r="I9" s="11">
        <v>100000</v>
      </c>
      <c r="J9" s="11">
        <v>100000</v>
      </c>
      <c r="K9" s="11">
        <v>100000</v>
      </c>
    </row>
    <row r="10" spans="1:11" s="20" customFormat="1">
      <c r="A10" s="17"/>
      <c r="B10" s="18" t="s">
        <v>16</v>
      </c>
      <c r="C10" s="19">
        <f>C9/C4</f>
        <v>0</v>
      </c>
      <c r="D10" s="19">
        <f>D9/D4</f>
        <v>0</v>
      </c>
      <c r="E10" s="19">
        <f>E9/E4</f>
        <v>0</v>
      </c>
      <c r="F10" s="13"/>
      <c r="G10" s="19"/>
      <c r="H10" s="19">
        <f>H9/H4</f>
        <v>20000</v>
      </c>
      <c r="I10" s="19">
        <f>I9/I4</f>
        <v>8333.3333333333339</v>
      </c>
      <c r="J10" s="19">
        <f>J9/J4</f>
        <v>10000</v>
      </c>
      <c r="K10" s="19">
        <f>K9/K4</f>
        <v>12500</v>
      </c>
    </row>
    <row r="11" spans="1:11">
      <c r="B11" s="14" t="s">
        <v>17</v>
      </c>
      <c r="C11" s="11"/>
      <c r="D11" s="11"/>
      <c r="E11" s="11"/>
      <c r="F11" s="13"/>
      <c r="G11" s="11"/>
      <c r="H11" s="11"/>
      <c r="I11" s="11">
        <v>100000</v>
      </c>
      <c r="J11" s="11">
        <v>100000</v>
      </c>
      <c r="K11" s="11">
        <v>100000</v>
      </c>
    </row>
    <row r="12" spans="1:11" s="20" customFormat="1">
      <c r="A12" s="17"/>
      <c r="B12" s="18" t="s">
        <v>18</v>
      </c>
      <c r="C12" s="19">
        <f>C11/C4</f>
        <v>0</v>
      </c>
      <c r="D12" s="19">
        <f>D11/D4</f>
        <v>0</v>
      </c>
      <c r="E12" s="19">
        <f>E11/E4</f>
        <v>0</v>
      </c>
      <c r="F12" s="13"/>
      <c r="G12" s="19">
        <f>G11/G4</f>
        <v>0</v>
      </c>
      <c r="H12" s="19">
        <f>H11/H4</f>
        <v>0</v>
      </c>
      <c r="I12" s="19">
        <f>I11/I4</f>
        <v>8333.3333333333339</v>
      </c>
      <c r="J12" s="19">
        <f>J11/J4</f>
        <v>10000</v>
      </c>
      <c r="K12" s="19">
        <f>K11/K4</f>
        <v>12500</v>
      </c>
    </row>
    <row r="13" spans="1:11" s="24" customFormat="1">
      <c r="A13" s="21"/>
      <c r="B13" s="22" t="s">
        <v>19</v>
      </c>
      <c r="C13" s="23">
        <f>C6+C8+C10+C12</f>
        <v>115833.33333333333</v>
      </c>
      <c r="D13" s="23">
        <f>D6+D8+D10+D12</f>
        <v>138000</v>
      </c>
      <c r="E13" s="23">
        <f>E6+E8+E10+E12</f>
        <v>139800</v>
      </c>
      <c r="F13" s="13"/>
      <c r="G13" s="23">
        <f>G6+G8+G10+G12</f>
        <v>108316.66666666667</v>
      </c>
      <c r="H13" s="23">
        <f>H6+H8+H10+H12</f>
        <v>158000</v>
      </c>
      <c r="I13" s="23">
        <f>I6+I8+I10+I12</f>
        <v>87416.666666666657</v>
      </c>
      <c r="J13" s="23">
        <f>J6+J8+J10+J12</f>
        <v>104900</v>
      </c>
      <c r="K13" s="23">
        <f>K6+K8+K10+K12</f>
        <v>131125</v>
      </c>
    </row>
    <row r="14" spans="1:11">
      <c r="B14" s="14" t="s">
        <v>20</v>
      </c>
      <c r="C14" s="11">
        <v>1600</v>
      </c>
      <c r="D14" s="11">
        <v>1350</v>
      </c>
      <c r="E14" s="11">
        <v>1500</v>
      </c>
      <c r="F14" s="13"/>
      <c r="G14" s="11">
        <f>9763/6</f>
        <v>1627.1666666666667</v>
      </c>
      <c r="H14" s="11">
        <v>1350</v>
      </c>
      <c r="I14" s="11">
        <v>1000</v>
      </c>
      <c r="J14" s="11">
        <v>1000</v>
      </c>
      <c r="K14" s="11">
        <v>1000</v>
      </c>
    </row>
    <row r="15" spans="1:11">
      <c r="B15" s="14" t="s">
        <v>21</v>
      </c>
      <c r="C15" s="11">
        <v>110</v>
      </c>
      <c r="D15" s="11">
        <v>110</v>
      </c>
      <c r="E15" s="11">
        <v>110</v>
      </c>
      <c r="F15" s="13"/>
      <c r="G15" s="11">
        <v>110</v>
      </c>
      <c r="H15" s="11">
        <v>110</v>
      </c>
      <c r="I15" s="11">
        <v>110</v>
      </c>
      <c r="J15" s="11">
        <v>110</v>
      </c>
      <c r="K15" s="11">
        <v>110</v>
      </c>
    </row>
    <row r="16" spans="1:11">
      <c r="B16" s="14" t="s">
        <v>22</v>
      </c>
      <c r="C16" s="11">
        <f>20*22</f>
        <v>440</v>
      </c>
      <c r="D16" s="11">
        <f>20*22</f>
        <v>440</v>
      </c>
      <c r="E16" s="11">
        <f>20*22</f>
        <v>440</v>
      </c>
      <c r="F16" s="13"/>
      <c r="G16" s="11">
        <f>20*22</f>
        <v>440</v>
      </c>
      <c r="H16" s="11">
        <f>20*22</f>
        <v>440</v>
      </c>
      <c r="I16" s="11">
        <v>440</v>
      </c>
      <c r="J16" s="11">
        <f>20*22</f>
        <v>440</v>
      </c>
      <c r="K16" s="11">
        <f>20*22</f>
        <v>440</v>
      </c>
    </row>
    <row r="17" spans="1:13">
      <c r="B17" s="14" t="s">
        <v>23</v>
      </c>
      <c r="C17" s="11">
        <v>50</v>
      </c>
      <c r="D17" s="11">
        <v>50</v>
      </c>
      <c r="E17" s="11">
        <v>50</v>
      </c>
      <c r="F17" s="13"/>
      <c r="G17" s="11">
        <v>50</v>
      </c>
      <c r="H17" s="11">
        <f>28465/580</f>
        <v>49.077586206896555</v>
      </c>
      <c r="I17" s="11">
        <f>28465/580</f>
        <v>49.077586206896555</v>
      </c>
      <c r="J17" s="11">
        <f>28465/580</f>
        <v>49.077586206896555</v>
      </c>
      <c r="K17" s="11">
        <f>28465/580</f>
        <v>49.077586206896555</v>
      </c>
    </row>
    <row r="18" spans="1:13" s="20" customFormat="1">
      <c r="A18" s="17"/>
      <c r="B18" s="18" t="s">
        <v>24</v>
      </c>
      <c r="C18" s="19">
        <f>(C14*C15+C16*C17)</f>
        <v>198000</v>
      </c>
      <c r="D18" s="19">
        <f>(D14*D15+D16*D17)</f>
        <v>170500</v>
      </c>
      <c r="E18" s="19">
        <f>(E14*E15+E16*E17)</f>
        <v>187000</v>
      </c>
      <c r="F18" s="13"/>
      <c r="G18" s="19">
        <f>(G14*G15+G16*G17)</f>
        <v>200988.33333333334</v>
      </c>
      <c r="H18" s="19">
        <f>(H14*H15+H16*H17)</f>
        <v>170094.13793103449</v>
      </c>
      <c r="I18" s="19">
        <f>(I14*I15+I16*I17)</f>
        <v>131594.13793103449</v>
      </c>
      <c r="J18" s="19">
        <f>(J14*J15+J16*J17)</f>
        <v>131594.13793103449</v>
      </c>
      <c r="K18" s="19">
        <f>(K14*K15+K16*K17)</f>
        <v>131594.13793103449</v>
      </c>
    </row>
    <row r="19" spans="1:13" s="24" customFormat="1">
      <c r="A19" s="21"/>
      <c r="B19" s="22" t="s">
        <v>25</v>
      </c>
      <c r="C19" s="23">
        <f>C13+C18</f>
        <v>313833.33333333331</v>
      </c>
      <c r="D19" s="23">
        <f>D13+D18</f>
        <v>308500</v>
      </c>
      <c r="E19" s="23">
        <f>E13+E18</f>
        <v>326800</v>
      </c>
      <c r="F19" s="13"/>
      <c r="G19" s="23">
        <f>G13+G18</f>
        <v>309305</v>
      </c>
      <c r="H19" s="23">
        <f>H13+H18</f>
        <v>328094.13793103449</v>
      </c>
      <c r="I19" s="23">
        <f>I13+I18</f>
        <v>219010.80459770115</v>
      </c>
      <c r="J19" s="23">
        <f>J13+J18</f>
        <v>236494.13793103449</v>
      </c>
      <c r="K19" s="23">
        <f>K13+K18</f>
        <v>262719.13793103449</v>
      </c>
    </row>
    <row r="20" spans="1:13">
      <c r="B20" s="14" t="s">
        <v>26</v>
      </c>
      <c r="C20" s="11">
        <f>C4*C18</f>
        <v>1188000</v>
      </c>
      <c r="D20" s="11">
        <f>D4*D18</f>
        <v>852500</v>
      </c>
      <c r="E20" s="11">
        <f>E4*E18</f>
        <v>935000</v>
      </c>
      <c r="F20" s="13"/>
      <c r="G20" s="11">
        <f>G4*G18</f>
        <v>1205930</v>
      </c>
      <c r="H20" s="11">
        <f>H4*H18</f>
        <v>850470.68965517241</v>
      </c>
      <c r="I20" s="11">
        <f>I4*I18</f>
        <v>1579129.6551724139</v>
      </c>
      <c r="J20" s="11">
        <f>J4*J18</f>
        <v>1315941.3793103448</v>
      </c>
      <c r="K20" s="11">
        <f>K4*K18</f>
        <v>1052753.1034482759</v>
      </c>
      <c r="M20" s="25"/>
    </row>
    <row r="21" spans="1:13">
      <c r="B21" s="14" t="s">
        <v>27</v>
      </c>
      <c r="C21" s="11">
        <f>C18/C14</f>
        <v>123.75</v>
      </c>
      <c r="D21" s="11">
        <f>D18/D14</f>
        <v>126.29629629629629</v>
      </c>
      <c r="E21" s="11">
        <f>E18/E14</f>
        <v>124.66666666666667</v>
      </c>
      <c r="F21" s="13"/>
      <c r="G21" s="11">
        <f>G18/G14</f>
        <v>123.52043429273789</v>
      </c>
      <c r="H21" s="11">
        <f>H18/H14</f>
        <v>125.99565772669222</v>
      </c>
      <c r="I21" s="11">
        <f>I18/I14</f>
        <v>131.59413793103448</v>
      </c>
      <c r="J21" s="11">
        <f>J18/J14</f>
        <v>131.59413793103448</v>
      </c>
      <c r="K21" s="11">
        <f>K18/K14</f>
        <v>131.59413793103448</v>
      </c>
      <c r="M21" s="1"/>
    </row>
    <row r="22" spans="1:13">
      <c r="B22" s="14" t="s">
        <v>28</v>
      </c>
      <c r="C22" s="11">
        <f>C19*C4</f>
        <v>1883000</v>
      </c>
      <c r="D22" s="11">
        <f>D19*D4</f>
        <v>1542500</v>
      </c>
      <c r="E22" s="11">
        <f>E19*E4</f>
        <v>1634000</v>
      </c>
      <c r="F22" s="13"/>
      <c r="G22" s="11">
        <f>G19*G4</f>
        <v>1855830</v>
      </c>
      <c r="H22" s="11">
        <f>H19*H4</f>
        <v>1640470.6896551724</v>
      </c>
      <c r="I22" s="11">
        <f>I19*I4</f>
        <v>2628129.6551724137</v>
      </c>
      <c r="J22" s="11">
        <f>J19*J4</f>
        <v>2364941.3793103448</v>
      </c>
      <c r="K22" s="11">
        <f>K19*K4</f>
        <v>2101753.1034482759</v>
      </c>
      <c r="M22" s="1"/>
    </row>
    <row r="23" spans="1:13">
      <c r="B23" s="14" t="s">
        <v>29</v>
      </c>
      <c r="C23" s="11">
        <f>C19/C14</f>
        <v>196.14583333333331</v>
      </c>
      <c r="D23" s="11">
        <f>D19/D14</f>
        <v>228.5185185185185</v>
      </c>
      <c r="E23" s="11">
        <f>E19/E14</f>
        <v>217.86666666666667</v>
      </c>
      <c r="F23" s="13"/>
      <c r="G23" s="11">
        <f>G19/G14</f>
        <v>190.08808767796782</v>
      </c>
      <c r="H23" s="11">
        <f>H19/H14</f>
        <v>243.03269476372927</v>
      </c>
      <c r="I23" s="11">
        <f>I19/I14</f>
        <v>219.01080459770114</v>
      </c>
      <c r="J23" s="11">
        <f>J19/J14</f>
        <v>236.49413793103449</v>
      </c>
      <c r="K23" s="11">
        <f>K19/K14</f>
        <v>262.71913793103448</v>
      </c>
      <c r="M23" s="1"/>
    </row>
    <row r="24" spans="1:13">
      <c r="B24" s="26">
        <v>0.2</v>
      </c>
      <c r="C24" s="11">
        <f t="shared" ref="C24:E27" si="0">C$19/(1-$B24)</f>
        <v>392291.66666666663</v>
      </c>
      <c r="D24" s="11">
        <f t="shared" si="0"/>
        <v>385625</v>
      </c>
      <c r="E24" s="11">
        <f t="shared" si="0"/>
        <v>408500</v>
      </c>
      <c r="F24" s="13"/>
      <c r="G24" s="11">
        <f>G$19/(1-$B24)</f>
        <v>386631.25</v>
      </c>
      <c r="H24" s="11">
        <f t="shared" ref="H24:K27" si="1">H$19/(1-$B24)</f>
        <v>410117.6724137931</v>
      </c>
      <c r="I24" s="11">
        <f t="shared" si="1"/>
        <v>273763.50574712642</v>
      </c>
      <c r="J24" s="11">
        <f t="shared" si="1"/>
        <v>295617.6724137931</v>
      </c>
      <c r="K24" s="11">
        <f t="shared" si="1"/>
        <v>328398.9224137931</v>
      </c>
    </row>
    <row r="25" spans="1:13">
      <c r="B25" s="26">
        <v>0.25</v>
      </c>
      <c r="C25" s="11">
        <f t="shared" si="0"/>
        <v>418444.44444444444</v>
      </c>
      <c r="D25" s="11">
        <f t="shared" si="0"/>
        <v>411333.33333333331</v>
      </c>
      <c r="E25" s="11">
        <f t="shared" si="0"/>
        <v>435733.33333333331</v>
      </c>
      <c r="F25" s="13"/>
      <c r="G25" s="11">
        <f>G$19/(1-$B25)</f>
        <v>412406.66666666669</v>
      </c>
      <c r="H25" s="11">
        <f t="shared" si="1"/>
        <v>437458.85057471268</v>
      </c>
      <c r="I25" s="11">
        <f t="shared" si="1"/>
        <v>292014.40613026818</v>
      </c>
      <c r="J25" s="11">
        <f t="shared" si="1"/>
        <v>315325.5172413793</v>
      </c>
      <c r="K25" s="11">
        <f t="shared" si="1"/>
        <v>350292.18390804599</v>
      </c>
    </row>
    <row r="26" spans="1:13">
      <c r="B26" s="26">
        <v>0.3</v>
      </c>
      <c r="C26" s="11">
        <f t="shared" si="0"/>
        <v>448333.33333333331</v>
      </c>
      <c r="D26" s="11">
        <f t="shared" si="0"/>
        <v>440714.28571428574</v>
      </c>
      <c r="E26" s="11">
        <f t="shared" si="0"/>
        <v>466857.1428571429</v>
      </c>
      <c r="F26" s="13"/>
      <c r="G26" s="11">
        <f>G$19/(1-$B26)</f>
        <v>441864.28571428574</v>
      </c>
      <c r="H26" s="11">
        <f t="shared" si="1"/>
        <v>468705.91133004933</v>
      </c>
      <c r="I26" s="11">
        <f t="shared" si="1"/>
        <v>312872.57799671596</v>
      </c>
      <c r="J26" s="11">
        <f t="shared" si="1"/>
        <v>337848.76847290643</v>
      </c>
      <c r="K26" s="11">
        <f t="shared" si="1"/>
        <v>375313.05418719217</v>
      </c>
    </row>
    <row r="27" spans="1:13">
      <c r="B27" s="26">
        <v>0.35</v>
      </c>
      <c r="C27" s="11">
        <f t="shared" si="0"/>
        <v>482820.51282051275</v>
      </c>
      <c r="D27" s="11">
        <f t="shared" si="0"/>
        <v>474615.38461538462</v>
      </c>
      <c r="E27" s="11">
        <f t="shared" si="0"/>
        <v>502769.23076923075</v>
      </c>
      <c r="F27" s="13"/>
      <c r="G27" s="11">
        <f>G$19/(1-$B27)</f>
        <v>475853.84615384613</v>
      </c>
      <c r="H27" s="11">
        <f t="shared" si="1"/>
        <v>504760.21220159152</v>
      </c>
      <c r="I27" s="11">
        <f t="shared" si="1"/>
        <v>336939.69938107865</v>
      </c>
      <c r="J27" s="11">
        <f t="shared" si="1"/>
        <v>363837.13527851459</v>
      </c>
      <c r="K27" s="11">
        <f t="shared" si="1"/>
        <v>404183.28912466846</v>
      </c>
    </row>
    <row r="28" spans="1:13">
      <c r="B28" s="9" t="s">
        <v>30</v>
      </c>
      <c r="C28" s="4">
        <v>2200</v>
      </c>
      <c r="D28" s="4">
        <v>2000</v>
      </c>
      <c r="E28" s="4">
        <v>2200</v>
      </c>
      <c r="F28" s="27"/>
      <c r="G28" s="4">
        <v>2200</v>
      </c>
      <c r="H28" s="4">
        <v>2000</v>
      </c>
      <c r="I28" s="4">
        <v>1600</v>
      </c>
      <c r="J28" s="4">
        <v>1600</v>
      </c>
      <c r="K28" s="4">
        <v>1600</v>
      </c>
    </row>
    <row r="29" spans="1:13">
      <c r="B29" s="1" t="s">
        <v>31</v>
      </c>
      <c r="C29" s="28">
        <f>C28/C19*12</f>
        <v>8.4121083377588959E-2</v>
      </c>
      <c r="D29" s="28">
        <f>D28/D19*12</f>
        <v>7.7795786061588323E-2</v>
      </c>
      <c r="E29" s="28">
        <f>E28/E19*12</f>
        <v>8.0783353733170138E-2</v>
      </c>
      <c r="F29" s="29"/>
      <c r="G29" s="28">
        <f>G28/G19*12</f>
        <v>8.5352645447050651E-2</v>
      </c>
      <c r="H29" s="28">
        <f>H28/H19*12</f>
        <v>7.3149737302056914E-2</v>
      </c>
      <c r="I29" s="28">
        <f>I28/I19*12</f>
        <v>8.766690773666759E-2</v>
      </c>
      <c r="J29" s="28">
        <f>J28/J19*12</f>
        <v>8.1185944683326697E-2</v>
      </c>
      <c r="K29" s="28">
        <f>K28/K19*12</f>
        <v>7.3081847600459646E-2</v>
      </c>
    </row>
    <row r="30" spans="1:13">
      <c r="C30" s="30"/>
      <c r="D30" s="30"/>
      <c r="E30" s="30"/>
      <c r="F30" s="31"/>
      <c r="G30" s="30"/>
      <c r="H30" s="30"/>
      <c r="I30" s="30"/>
      <c r="J30" s="30"/>
      <c r="K30" s="3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2017-11-20T15:06:40Z</dcterms:created>
  <dcterms:modified xsi:type="dcterms:W3CDTF">2017-11-20T15:07:07Z</dcterms:modified>
</cp:coreProperties>
</file>